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acolon/Library/CloudStorage/OneDrive-OurFamilyWizard/Desktop/"/>
    </mc:Choice>
  </mc:AlternateContent>
  <xr:revisionPtr revIDLastSave="0" documentId="8_{423AC33C-3D4E-4842-A058-C7FE1FA58489}" xr6:coauthVersionLast="47" xr6:coauthVersionMax="47" xr10:uidLastSave="{00000000-0000-0000-0000-000000000000}"/>
  <bookViews>
    <workbookView xWindow="0" yWindow="760" windowWidth="31540" windowHeight="20100" activeTab="11" xr2:uid="{00000000-000D-0000-FFFF-FFFF00000000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definedNames>
    <definedName name="CalendarYear">JANUARY!$D$3</definedName>
    <definedName name="DaysAndWeeks">{0,1,2,3,4,5,6} + {0;1;2;3;4;5}*7</definedName>
    <definedName name="_xlnm.Print_Area" localSheetId="3">APRIL!$C$2:$I$18</definedName>
    <definedName name="_xlnm.Print_Area" localSheetId="7">AUGUST!$C$2:$I$18</definedName>
    <definedName name="_xlnm.Print_Area" localSheetId="11">DECEMBER!$C$2:$I$18</definedName>
    <definedName name="_xlnm.Print_Area" localSheetId="1">FEBRUARY!$C$2:$I$18</definedName>
    <definedName name="_xlnm.Print_Area" localSheetId="0">JANUARY!$C$2:$I$18</definedName>
    <definedName name="_xlnm.Print_Area" localSheetId="6">JULY!$C$2:$I$18</definedName>
    <definedName name="_xlnm.Print_Area" localSheetId="5">JUNE!$C$2:$I$18</definedName>
    <definedName name="_xlnm.Print_Area" localSheetId="2">MARCH!$C$2:$I$18</definedName>
    <definedName name="_xlnm.Print_Area" localSheetId="4">MAY!$C$2:$I$18</definedName>
    <definedName name="_xlnm.Print_Area" localSheetId="10">NOVEMBER!$C$2:$I$18</definedName>
    <definedName name="_xlnm.Print_Area" localSheetId="9">OCTOBER!$C$2:$I$18</definedName>
    <definedName name="_xlnm.Print_Area" localSheetId="8">SEPTEMBER!$C$2:$I$18</definedName>
    <definedName name="WeekStart">JANUARY!$F$3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3" l="1"/>
  <c r="C4" i="12"/>
  <c r="C4" i="11"/>
  <c r="C4" i="10"/>
  <c r="C4" i="9"/>
  <c r="C4" i="8"/>
  <c r="C4" i="7"/>
  <c r="C4" i="6"/>
  <c r="C4" i="5"/>
  <c r="C4" i="4"/>
  <c r="C4" i="3"/>
  <c r="C8" i="9" a="1"/>
  <c r="I8" i="9"/>
  <c r="C5" i="5"/>
  <c r="C5" i="13"/>
  <c r="C5" i="12"/>
  <c r="C5" i="11"/>
  <c r="C5" i="10"/>
  <c r="C5" i="9"/>
  <c r="C5" i="8"/>
  <c r="C5" i="7"/>
  <c r="C5" i="6"/>
  <c r="C5" i="4"/>
  <c r="C5" i="3"/>
  <c r="C5" i="2"/>
  <c r="C4" i="2"/>
  <c r="C16" i="3" a="1"/>
  <c r="I16" i="3"/>
  <c r="C6" i="7" a="1"/>
  <c r="H6" i="7"/>
  <c r="H5" i="7"/>
  <c r="C6" i="12" a="1"/>
  <c r="H6" i="12"/>
  <c r="H5" i="12"/>
  <c r="H8" i="9"/>
  <c r="C6" i="3" a="1"/>
  <c r="I6" i="3"/>
  <c r="I5" i="3"/>
  <c r="C14" i="4" a="1"/>
  <c r="C14" i="4"/>
  <c r="C14" i="7" a="1"/>
  <c r="E14" i="7"/>
  <c r="C14" i="13" a="1"/>
  <c r="D14" i="13"/>
  <c r="C14" i="3" a="1"/>
  <c r="C14" i="3"/>
  <c r="C12" i="9" a="1"/>
  <c r="I12" i="9"/>
  <c r="C10" i="9" a="1"/>
  <c r="C10" i="9"/>
  <c r="C6" i="5" a="1"/>
  <c r="G6" i="5"/>
  <c r="G5" i="5"/>
  <c r="C10" i="5" a="1"/>
  <c r="H10" i="5"/>
  <c r="C6" i="10" a="1"/>
  <c r="G6" i="10"/>
  <c r="G5" i="10"/>
  <c r="C12" i="5" a="1"/>
  <c r="F12" i="5"/>
  <c r="C14" i="10" a="1"/>
  <c r="D14" i="10"/>
  <c r="C6" i="6" a="1"/>
  <c r="C6" i="6"/>
  <c r="C10" i="2" a="1"/>
  <c r="F10" i="2"/>
  <c r="C16" i="6" a="1"/>
  <c r="F16" i="6"/>
  <c r="C6" i="13" a="1"/>
  <c r="H6" i="13"/>
  <c r="H5" i="13"/>
  <c r="F12" i="9"/>
  <c r="G16" i="3"/>
  <c r="D16" i="3"/>
  <c r="F16" i="3"/>
  <c r="G8" i="9"/>
  <c r="C8" i="9"/>
  <c r="F8" i="9"/>
  <c r="E8" i="9"/>
  <c r="D8" i="9"/>
  <c r="C8" i="6" a="1"/>
  <c r="C16" i="7" a="1"/>
  <c r="C12" i="8" a="1"/>
  <c r="C16" i="10" a="1"/>
  <c r="C8" i="10" a="1"/>
  <c r="C6" i="11" a="1"/>
  <c r="I6" i="11"/>
  <c r="I5" i="11"/>
  <c r="C8" i="12" a="1"/>
  <c r="C8" i="13" a="1"/>
  <c r="C16" i="13" a="1"/>
  <c r="C16" i="11" a="1"/>
  <c r="E16" i="11"/>
  <c r="C8" i="3" a="1"/>
  <c r="C10" i="6" a="1"/>
  <c r="C14" i="8" a="1"/>
  <c r="C8" i="11" a="1"/>
  <c r="C8" i="11"/>
  <c r="C10" i="12" a="1"/>
  <c r="C16" i="8" a="1"/>
  <c r="C6" i="4" a="1"/>
  <c r="C8" i="4" a="1"/>
  <c r="C14" i="5" a="1"/>
  <c r="C8" i="7" a="1"/>
  <c r="C14" i="9" a="1"/>
  <c r="C10" i="10" a="1"/>
  <c r="C10" i="11" a="1"/>
  <c r="F10" i="11"/>
  <c r="C12" i="12" a="1"/>
  <c r="C10" i="13" a="1"/>
  <c r="C12" i="2" a="1"/>
  <c r="C6" i="8" a="1"/>
  <c r="C14" i="2" a="1"/>
  <c r="C10" i="3" a="1"/>
  <c r="C10" i="4" a="1"/>
  <c r="C12" i="6" a="1"/>
  <c r="C10" i="7" a="1"/>
  <c r="C8" i="8" a="1"/>
  <c r="C6" i="9" a="1"/>
  <c r="C12" i="11" a="1"/>
  <c r="H12" i="11"/>
  <c r="C16" i="4" a="1"/>
  <c r="C6" i="2" a="1"/>
  <c r="C8" i="5" a="1"/>
  <c r="C16" i="5" a="1"/>
  <c r="C16" i="9" a="1"/>
  <c r="C12" i="10" a="1"/>
  <c r="C14" i="11" a="1"/>
  <c r="H14" i="11"/>
  <c r="C14" i="12" a="1"/>
  <c r="C12" i="13" a="1"/>
  <c r="C16" i="12" a="1"/>
  <c r="C8" i="2" a="1"/>
  <c r="C16" i="2" a="1"/>
  <c r="C12" i="3" a="1"/>
  <c r="C12" i="4" a="1"/>
  <c r="C14" i="6" a="1"/>
  <c r="C12" i="7" a="1"/>
  <c r="C10" i="8" a="1"/>
  <c r="I6" i="12"/>
  <c r="I5" i="12"/>
  <c r="F6" i="12"/>
  <c r="F5" i="12"/>
  <c r="C6" i="12"/>
  <c r="G14" i="4"/>
  <c r="D6" i="7"/>
  <c r="D5" i="7"/>
  <c r="C6" i="7"/>
  <c r="I6" i="7"/>
  <c r="I5" i="7"/>
  <c r="E16" i="3"/>
  <c r="H10" i="11"/>
  <c r="E6" i="3"/>
  <c r="E5" i="3"/>
  <c r="F6" i="3"/>
  <c r="F5" i="3"/>
  <c r="C12" i="9"/>
  <c r="H14" i="4"/>
  <c r="C10" i="11"/>
  <c r="H6" i="3"/>
  <c r="H5" i="3"/>
  <c r="E6" i="11"/>
  <c r="E5" i="11"/>
  <c r="E14" i="4"/>
  <c r="G10" i="11"/>
  <c r="D14" i="3"/>
  <c r="D16" i="11"/>
  <c r="H14" i="3"/>
  <c r="F16" i="11"/>
  <c r="G16" i="11"/>
  <c r="F14" i="3"/>
  <c r="E10" i="11"/>
  <c r="H16" i="11"/>
  <c r="H6" i="5"/>
  <c r="H5" i="5"/>
  <c r="D10" i="11"/>
  <c r="H16" i="3"/>
  <c r="G14" i="3"/>
  <c r="C12" i="11"/>
  <c r="E12" i="11"/>
  <c r="G14" i="7"/>
  <c r="I10" i="11"/>
  <c r="H14" i="7"/>
  <c r="H8" i="11"/>
  <c r="I14" i="3"/>
  <c r="E6" i="10"/>
  <c r="E5" i="10"/>
  <c r="F14" i="11"/>
  <c r="F12" i="11"/>
  <c r="D12" i="11"/>
  <c r="E14" i="11"/>
  <c r="C14" i="11"/>
  <c r="F14" i="13"/>
  <c r="G14" i="11"/>
  <c r="C16" i="3"/>
  <c r="F6" i="7"/>
  <c r="F5" i="7"/>
  <c r="E6" i="7"/>
  <c r="E5" i="7"/>
  <c r="E16" i="6"/>
  <c r="H10" i="9"/>
  <c r="H6" i="10"/>
  <c r="H5" i="10"/>
  <c r="H12" i="9"/>
  <c r="F6" i="10"/>
  <c r="F5" i="10"/>
  <c r="I14" i="7"/>
  <c r="I10" i="9"/>
  <c r="C16" i="6"/>
  <c r="H10" i="2"/>
  <c r="I14" i="4"/>
  <c r="I6" i="10"/>
  <c r="I5" i="10"/>
  <c r="E14" i="3"/>
  <c r="E12" i="9"/>
  <c r="H12" i="5"/>
  <c r="D6" i="3"/>
  <c r="D5" i="3"/>
  <c r="I14" i="13"/>
  <c r="E6" i="12"/>
  <c r="E5" i="12"/>
  <c r="I6" i="5"/>
  <c r="I5" i="5"/>
  <c r="G6" i="3"/>
  <c r="G5" i="3"/>
  <c r="G6" i="7"/>
  <c r="G5" i="7"/>
  <c r="I10" i="5"/>
  <c r="C10" i="5"/>
  <c r="G10" i="2"/>
  <c r="F14" i="4"/>
  <c r="C6" i="10"/>
  <c r="D10" i="5"/>
  <c r="F10" i="5"/>
  <c r="D12" i="9"/>
  <c r="C14" i="7"/>
  <c r="C14" i="13"/>
  <c r="E10" i="2"/>
  <c r="D14" i="4"/>
  <c r="E14" i="10"/>
  <c r="D6" i="6"/>
  <c r="D5" i="6"/>
  <c r="E14" i="13"/>
  <c r="E10" i="5"/>
  <c r="D6" i="12"/>
  <c r="D5" i="12"/>
  <c r="E6" i="5"/>
  <c r="E5" i="5"/>
  <c r="C6" i="3"/>
  <c r="G14" i="13"/>
  <c r="F14" i="10"/>
  <c r="H14" i="13"/>
  <c r="D14" i="7"/>
  <c r="F14" i="7"/>
  <c r="G14" i="10"/>
  <c r="D16" i="6"/>
  <c r="C14" i="10"/>
  <c r="G6" i="12"/>
  <c r="G5" i="12"/>
  <c r="I10" i="2"/>
  <c r="G12" i="9"/>
  <c r="D6" i="5"/>
  <c r="D5" i="5"/>
  <c r="G16" i="6"/>
  <c r="I16" i="6"/>
  <c r="F6" i="5"/>
  <c r="F5" i="5"/>
  <c r="H16" i="6"/>
  <c r="C6" i="13"/>
  <c r="D6" i="13"/>
  <c r="D5" i="13"/>
  <c r="I12" i="5"/>
  <c r="G12" i="5"/>
  <c r="D12" i="5"/>
  <c r="E12" i="5"/>
  <c r="C12" i="5"/>
  <c r="E6" i="13"/>
  <c r="E5" i="13"/>
  <c r="H14" i="10"/>
  <c r="D10" i="2"/>
  <c r="G10" i="5"/>
  <c r="F6" i="13"/>
  <c r="F5" i="13"/>
  <c r="C6" i="5"/>
  <c r="I14" i="10"/>
  <c r="G6" i="13"/>
  <c r="G5" i="13"/>
  <c r="E6" i="6"/>
  <c r="E5" i="6"/>
  <c r="F6" i="6"/>
  <c r="F5" i="6"/>
  <c r="G6" i="6"/>
  <c r="G5" i="6"/>
  <c r="I6" i="6"/>
  <c r="I5" i="6"/>
  <c r="H6" i="6"/>
  <c r="H5" i="6"/>
  <c r="E10" i="9"/>
  <c r="F10" i="9"/>
  <c r="D10" i="9"/>
  <c r="G10" i="9"/>
  <c r="C10" i="2"/>
  <c r="D6" i="10"/>
  <c r="D5" i="10"/>
  <c r="I6" i="13"/>
  <c r="I5" i="13"/>
  <c r="I8" i="2"/>
  <c r="F8" i="2"/>
  <c r="H8" i="2"/>
  <c r="G8" i="2"/>
  <c r="E8" i="2"/>
  <c r="D8" i="2"/>
  <c r="C8" i="2"/>
  <c r="D10" i="4"/>
  <c r="C10" i="4"/>
  <c r="E10" i="4"/>
  <c r="I10" i="4"/>
  <c r="F10" i="4"/>
  <c r="G10" i="4"/>
  <c r="H10" i="4"/>
  <c r="I16" i="12"/>
  <c r="G16" i="12"/>
  <c r="H16" i="12"/>
  <c r="D16" i="12"/>
  <c r="C16" i="12"/>
  <c r="E16" i="12"/>
  <c r="F16" i="12"/>
  <c r="E6" i="2"/>
  <c r="E5" i="2"/>
  <c r="G6" i="2"/>
  <c r="G5" i="2"/>
  <c r="D6" i="2"/>
  <c r="D5" i="2"/>
  <c r="C6" i="2"/>
  <c r="F6" i="2"/>
  <c r="F5" i="2"/>
  <c r="I6" i="2"/>
  <c r="I5" i="2"/>
  <c r="H6" i="2"/>
  <c r="H5" i="2"/>
  <c r="F10" i="3"/>
  <c r="G10" i="3"/>
  <c r="I10" i="3"/>
  <c r="C10" i="3"/>
  <c r="D10" i="3"/>
  <c r="E10" i="3"/>
  <c r="H10" i="3"/>
  <c r="I14" i="9"/>
  <c r="G14" i="9"/>
  <c r="E14" i="9"/>
  <c r="D14" i="9"/>
  <c r="F14" i="9"/>
  <c r="C14" i="9"/>
  <c r="H14" i="9"/>
  <c r="I14" i="8"/>
  <c r="H14" i="8"/>
  <c r="G14" i="8"/>
  <c r="E14" i="8"/>
  <c r="D14" i="8"/>
  <c r="C14" i="8"/>
  <c r="F14" i="8"/>
  <c r="H8" i="10"/>
  <c r="G8" i="10"/>
  <c r="F8" i="10"/>
  <c r="E8" i="10"/>
  <c r="D8" i="10"/>
  <c r="C8" i="10"/>
  <c r="I8" i="10"/>
  <c r="D8" i="5"/>
  <c r="C8" i="5"/>
  <c r="F8" i="5"/>
  <c r="H8" i="5"/>
  <c r="E8" i="5"/>
  <c r="G8" i="5"/>
  <c r="I8" i="5"/>
  <c r="I10" i="10"/>
  <c r="C10" i="10"/>
  <c r="G10" i="10"/>
  <c r="E10" i="10"/>
  <c r="F10" i="10"/>
  <c r="H10" i="10"/>
  <c r="D10" i="10"/>
  <c r="H6" i="11"/>
  <c r="H5" i="11"/>
  <c r="G8" i="11"/>
  <c r="D8" i="11"/>
  <c r="I10" i="8"/>
  <c r="C10" i="8"/>
  <c r="H10" i="8"/>
  <c r="G10" i="8"/>
  <c r="E10" i="8"/>
  <c r="F10" i="8"/>
  <c r="D10" i="8"/>
  <c r="D12" i="13"/>
  <c r="H12" i="13"/>
  <c r="C12" i="13"/>
  <c r="I12" i="13"/>
  <c r="G12" i="13"/>
  <c r="F12" i="13"/>
  <c r="E12" i="13"/>
  <c r="E16" i="4"/>
  <c r="G16" i="4"/>
  <c r="D16" i="4"/>
  <c r="F16" i="4"/>
  <c r="I16" i="4"/>
  <c r="H16" i="4"/>
  <c r="C16" i="4"/>
  <c r="E14" i="2"/>
  <c r="H14" i="2"/>
  <c r="G14" i="2"/>
  <c r="C14" i="2"/>
  <c r="I14" i="2"/>
  <c r="D14" i="2"/>
  <c r="F14" i="2"/>
  <c r="G8" i="7"/>
  <c r="C8" i="7"/>
  <c r="E8" i="7"/>
  <c r="F8" i="7"/>
  <c r="I8" i="7"/>
  <c r="H8" i="7"/>
  <c r="D8" i="7"/>
  <c r="C10" i="6"/>
  <c r="G10" i="6"/>
  <c r="E10" i="6"/>
  <c r="H10" i="6"/>
  <c r="F10" i="6"/>
  <c r="I10" i="6"/>
  <c r="D10" i="6"/>
  <c r="E16" i="10"/>
  <c r="F16" i="10"/>
  <c r="C16" i="10"/>
  <c r="I16" i="10"/>
  <c r="H16" i="10"/>
  <c r="G16" i="10"/>
  <c r="D16" i="10"/>
  <c r="D12" i="7"/>
  <c r="H12" i="7"/>
  <c r="F12" i="7"/>
  <c r="G12" i="7"/>
  <c r="I12" i="7"/>
  <c r="E12" i="7"/>
  <c r="C12" i="7"/>
  <c r="F14" i="12"/>
  <c r="E14" i="12"/>
  <c r="C14" i="12"/>
  <c r="D14" i="12"/>
  <c r="H14" i="12"/>
  <c r="G14" i="12"/>
  <c r="I14" i="12"/>
  <c r="G12" i="11"/>
  <c r="I12" i="11"/>
  <c r="H6" i="8"/>
  <c r="H5" i="8"/>
  <c r="I6" i="8"/>
  <c r="I5" i="8"/>
  <c r="G6" i="8"/>
  <c r="G5" i="8"/>
  <c r="F6" i="8"/>
  <c r="F5" i="8"/>
  <c r="C6" i="8"/>
  <c r="E6" i="8"/>
  <c r="E5" i="8"/>
  <c r="D6" i="8"/>
  <c r="D5" i="8"/>
  <c r="D14" i="5"/>
  <c r="G14" i="5"/>
  <c r="I14" i="5"/>
  <c r="E14" i="5"/>
  <c r="C14" i="5"/>
  <c r="F14" i="5"/>
  <c r="H14" i="5"/>
  <c r="I8" i="3"/>
  <c r="G8" i="3"/>
  <c r="E8" i="3"/>
  <c r="H8" i="3"/>
  <c r="F8" i="3"/>
  <c r="C8" i="3"/>
  <c r="D8" i="3"/>
  <c r="H12" i="8"/>
  <c r="I12" i="8"/>
  <c r="D12" i="8"/>
  <c r="C12" i="8"/>
  <c r="E12" i="8"/>
  <c r="G12" i="8"/>
  <c r="F12" i="8"/>
  <c r="C14" i="6"/>
  <c r="E14" i="6"/>
  <c r="D14" i="6"/>
  <c r="G14" i="6"/>
  <c r="I14" i="6"/>
  <c r="F14" i="6"/>
  <c r="H14" i="6"/>
  <c r="I14" i="11"/>
  <c r="D14" i="11"/>
  <c r="E6" i="9"/>
  <c r="E5" i="9"/>
  <c r="D6" i="9"/>
  <c r="D5" i="9"/>
  <c r="C6" i="9"/>
  <c r="I6" i="9"/>
  <c r="I5" i="9"/>
  <c r="H6" i="9"/>
  <c r="H5" i="9"/>
  <c r="F6" i="9"/>
  <c r="F5" i="9"/>
  <c r="G6" i="9"/>
  <c r="G5" i="9"/>
  <c r="H12" i="2"/>
  <c r="I12" i="2"/>
  <c r="E12" i="2"/>
  <c r="G12" i="2"/>
  <c r="C12" i="2"/>
  <c r="D12" i="2"/>
  <c r="F12" i="2"/>
  <c r="D8" i="4"/>
  <c r="I8" i="4"/>
  <c r="E8" i="4"/>
  <c r="C8" i="4"/>
  <c r="F8" i="4"/>
  <c r="H8" i="4"/>
  <c r="G8" i="4"/>
  <c r="C16" i="11"/>
  <c r="I16" i="11"/>
  <c r="I16" i="7"/>
  <c r="G16" i="7"/>
  <c r="E16" i="7"/>
  <c r="C16" i="7"/>
  <c r="D16" i="7"/>
  <c r="H16" i="7"/>
  <c r="F16" i="7"/>
  <c r="F6" i="11"/>
  <c r="F5" i="11"/>
  <c r="I12" i="4"/>
  <c r="H12" i="4"/>
  <c r="D12" i="4"/>
  <c r="E12" i="4"/>
  <c r="G12" i="4"/>
  <c r="C12" i="4"/>
  <c r="F12" i="4"/>
  <c r="I12" i="10"/>
  <c r="G12" i="10"/>
  <c r="D12" i="10"/>
  <c r="C12" i="10"/>
  <c r="F12" i="10"/>
  <c r="E12" i="10"/>
  <c r="H12" i="10"/>
  <c r="C8" i="8"/>
  <c r="D8" i="8"/>
  <c r="I8" i="8"/>
  <c r="H8" i="8"/>
  <c r="E8" i="8"/>
  <c r="G8" i="8"/>
  <c r="F8" i="8"/>
  <c r="I10" i="13"/>
  <c r="F10" i="13"/>
  <c r="H10" i="13"/>
  <c r="G10" i="13"/>
  <c r="C10" i="13"/>
  <c r="D10" i="13"/>
  <c r="E10" i="13"/>
  <c r="G6" i="4"/>
  <c r="G5" i="4"/>
  <c r="I6" i="4"/>
  <c r="I5" i="4"/>
  <c r="D6" i="4"/>
  <c r="D5" i="4"/>
  <c r="C6" i="4"/>
  <c r="F6" i="4"/>
  <c r="F5" i="4"/>
  <c r="E6" i="4"/>
  <c r="E5" i="4"/>
  <c r="H6" i="4"/>
  <c r="H5" i="4"/>
  <c r="D16" i="13"/>
  <c r="I16" i="13"/>
  <c r="H16" i="13"/>
  <c r="C16" i="13"/>
  <c r="G16" i="13"/>
  <c r="F16" i="13"/>
  <c r="E16" i="13"/>
  <c r="I8" i="6"/>
  <c r="G8" i="6"/>
  <c r="D8" i="6"/>
  <c r="F8" i="6"/>
  <c r="E8" i="6"/>
  <c r="H8" i="6"/>
  <c r="C8" i="6"/>
  <c r="H12" i="3"/>
  <c r="C12" i="3"/>
  <c r="F12" i="3"/>
  <c r="G12" i="3"/>
  <c r="E12" i="3"/>
  <c r="I12" i="3"/>
  <c r="D12" i="3"/>
  <c r="I16" i="9"/>
  <c r="C16" i="9"/>
  <c r="H16" i="9"/>
  <c r="E16" i="9"/>
  <c r="D16" i="9"/>
  <c r="F16" i="9"/>
  <c r="G16" i="9"/>
  <c r="I10" i="7"/>
  <c r="G10" i="7"/>
  <c r="E10" i="7"/>
  <c r="D10" i="7"/>
  <c r="C10" i="7"/>
  <c r="F10" i="7"/>
  <c r="H10" i="7"/>
  <c r="H12" i="12"/>
  <c r="I12" i="12"/>
  <c r="C12" i="12"/>
  <c r="G12" i="12"/>
  <c r="E12" i="12"/>
  <c r="F12" i="12"/>
  <c r="D12" i="12"/>
  <c r="E16" i="8"/>
  <c r="D16" i="8"/>
  <c r="F16" i="8"/>
  <c r="G16" i="8"/>
  <c r="H16" i="8"/>
  <c r="C16" i="8"/>
  <c r="I16" i="8"/>
  <c r="I8" i="13"/>
  <c r="H8" i="13"/>
  <c r="E8" i="13"/>
  <c r="G8" i="13"/>
  <c r="F8" i="13"/>
  <c r="D8" i="13"/>
  <c r="C8" i="13"/>
  <c r="G6" i="11"/>
  <c r="G5" i="11"/>
  <c r="E8" i="11"/>
  <c r="F8" i="11"/>
  <c r="I8" i="11"/>
  <c r="C6" i="11"/>
  <c r="D6" i="11"/>
  <c r="D5" i="11"/>
  <c r="C16" i="2"/>
  <c r="H16" i="2"/>
  <c r="G16" i="2"/>
  <c r="I16" i="2"/>
  <c r="E16" i="2"/>
  <c r="D16" i="2"/>
  <c r="F16" i="2"/>
  <c r="C16" i="5"/>
  <c r="H16" i="5"/>
  <c r="I16" i="5"/>
  <c r="F16" i="5"/>
  <c r="D16" i="5"/>
  <c r="E16" i="5"/>
  <c r="G16" i="5"/>
  <c r="I12" i="6"/>
  <c r="G12" i="6"/>
  <c r="H12" i="6"/>
  <c r="E12" i="6"/>
  <c r="D12" i="6"/>
  <c r="C12" i="6"/>
  <c r="F12" i="6"/>
  <c r="H10" i="12"/>
  <c r="G10" i="12"/>
  <c r="F10" i="12"/>
  <c r="E10" i="12"/>
  <c r="D10" i="12"/>
  <c r="I10" i="12"/>
  <c r="C10" i="12"/>
  <c r="I8" i="12"/>
  <c r="H8" i="12"/>
  <c r="D8" i="12"/>
  <c r="G8" i="12"/>
  <c r="F8" i="12"/>
  <c r="E8" i="12"/>
  <c r="C8" i="12"/>
</calcChain>
</file>

<file path=xl/sharedStrings.xml><?xml version="1.0" encoding="utf-8"?>
<sst xmlns="http://schemas.openxmlformats.org/spreadsheetml/2006/main" count="62" uniqueCount="40">
  <si>
    <t>Enter year:</t>
  </si>
  <si>
    <t>Week start:</t>
  </si>
  <si>
    <t>S</t>
  </si>
  <si>
    <r>
      <t>FEBRUARY</t>
    </r>
    <r>
      <rPr>
        <b/>
        <u/>
        <sz val="18"/>
        <color theme="0"/>
        <rFont val="Montserrat Regular"/>
      </rPr>
      <t xml:space="preserve"> -&gt;</t>
    </r>
  </si>
  <si>
    <t>January Parenting Schedule</t>
  </si>
  <si>
    <r>
      <t xml:space="preserve">
</t>
    </r>
    <r>
      <rPr>
        <b/>
        <sz val="12"/>
        <rFont val="Montserrat Regular"/>
      </rPr>
      <t>Notes</t>
    </r>
    <r>
      <rPr>
        <sz val="12"/>
        <rFont val="Montserrat Regular"/>
      </rPr>
      <t xml:space="preserve">: </t>
    </r>
  </si>
  <si>
    <t>&lt;- JANUARY</t>
  </si>
  <si>
    <t>MARCH -&gt;</t>
  </si>
  <si>
    <t>February Parenting Schedule</t>
  </si>
  <si>
    <t>&lt;- FEBRUARY</t>
  </si>
  <si>
    <t>APRIL -&gt;</t>
  </si>
  <si>
    <t>March Parenting Schedule</t>
  </si>
  <si>
    <t>&lt;- MARCH</t>
  </si>
  <si>
    <t>MAY -&gt;</t>
  </si>
  <si>
    <t>April Parenting Schedule</t>
  </si>
  <si>
    <t>&lt;- APRIL</t>
  </si>
  <si>
    <t>JUNE -&gt;</t>
  </si>
  <si>
    <t>May Parenting Schedule</t>
  </si>
  <si>
    <t>&lt;- MAY</t>
  </si>
  <si>
    <t>JULY -&gt;</t>
  </si>
  <si>
    <t>June Parenting Schedule</t>
  </si>
  <si>
    <t>&lt;-JUNE</t>
  </si>
  <si>
    <t>AUGUST -&gt;</t>
  </si>
  <si>
    <t>July Parenting Schedule</t>
  </si>
  <si>
    <t>&lt;- JULY</t>
  </si>
  <si>
    <t>SEPTEMBER -&gt;</t>
  </si>
  <si>
    <t>August Parenting Schedule</t>
  </si>
  <si>
    <t>&lt;- AUGUST</t>
  </si>
  <si>
    <t>OCTOBER -&gt;</t>
  </si>
  <si>
    <t>September Parenting Schedule</t>
  </si>
  <si>
    <t>&lt;- SEPTEMBER</t>
  </si>
  <si>
    <t>NOVEMBER -&gt;</t>
  </si>
  <si>
    <t>October Parenting Schedule</t>
  </si>
  <si>
    <t>&lt;- OCTOBER</t>
  </si>
  <si>
    <t>DECEMBER -&gt;</t>
  </si>
  <si>
    <t>November Parenting Schedule</t>
  </si>
  <si>
    <t>&lt;- NOVEMBER</t>
  </si>
  <si>
    <t>JANUARY -&gt;</t>
  </si>
  <si>
    <t>December Parenting Schedule</t>
  </si>
  <si>
    <t>60/40 8-6 Parenting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</si>
</sst>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43" x14ac:knownFonts="1">
    <font>
      <b/>
      <sz val="11"/>
      <color theme="1" tint="0.34998626667073579"/>
      <name val="Georgia"/>
      <family val="2"/>
      <scheme val="minor"/>
    </font>
    <font>
      <b/>
      <sz val="11"/>
      <color theme="1"/>
      <name val="Georgia"/>
      <family val="2"/>
      <scheme val="minor"/>
    </font>
    <font>
      <b/>
      <sz val="34"/>
      <color theme="1"/>
      <name val="Georgia"/>
      <family val="2"/>
      <scheme val="major"/>
    </font>
    <font>
      <b/>
      <sz val="11"/>
      <color theme="2" tint="-0.749961851863155"/>
      <name val="Georgia"/>
      <family val="2"/>
      <scheme val="minor"/>
    </font>
    <font>
      <b/>
      <u/>
      <sz val="11"/>
      <color theme="1"/>
      <name val="Georgia"/>
      <family val="2"/>
      <scheme val="minor"/>
    </font>
    <font>
      <b/>
      <sz val="11"/>
      <color theme="1" tint="0.34998626667073579"/>
      <name val="Georgia"/>
      <family val="2"/>
      <scheme val="minor"/>
    </font>
    <font>
      <i/>
      <sz val="11"/>
      <color theme="1" tint="0.34998626667073579"/>
      <name val="Georgia"/>
      <family val="2"/>
      <scheme val="minor"/>
    </font>
    <font>
      <b/>
      <sz val="22"/>
      <color theme="1" tint="0.34998626667073579"/>
      <name val="Georgia"/>
      <family val="2"/>
      <scheme val="major"/>
    </font>
    <font>
      <b/>
      <u/>
      <sz val="11"/>
      <color theme="8" tint="-0.499984740745262"/>
      <name val="Georgia"/>
      <family val="2"/>
      <scheme val="minor"/>
    </font>
    <font>
      <b/>
      <sz val="11"/>
      <color theme="1" tint="0.34998626667073579"/>
      <name val="Montserrat Regular"/>
    </font>
    <font>
      <b/>
      <sz val="13"/>
      <color theme="1" tint="0.34998626667073579"/>
      <name val="Montserrat Regular"/>
    </font>
    <font>
      <sz val="9"/>
      <name val="Montserrat Regular"/>
    </font>
    <font>
      <sz val="11"/>
      <name val="Montserrat Regular"/>
    </font>
    <font>
      <sz val="11"/>
      <color theme="1" tint="0.34998626667073579"/>
      <name val="Montserrat Regular"/>
    </font>
    <font>
      <b/>
      <sz val="13"/>
      <color rgb="FFFAF9F5"/>
      <name val="Montserrat Regular"/>
    </font>
    <font>
      <sz val="12"/>
      <name val="Montserrat Regular"/>
    </font>
    <font>
      <b/>
      <sz val="12"/>
      <name val="Montserrat Regular"/>
    </font>
    <font>
      <b/>
      <sz val="14"/>
      <color theme="1" tint="0.34998626667073579"/>
      <name val="Montserrat Regular"/>
    </font>
    <font>
      <b/>
      <sz val="14"/>
      <color theme="0"/>
      <name val="Montserrat Regular"/>
    </font>
    <font>
      <sz val="14"/>
      <color theme="0"/>
      <name val="Montserrat Regular"/>
    </font>
    <font>
      <b/>
      <u/>
      <sz val="14"/>
      <color theme="0"/>
      <name val="Montserrat Regular"/>
    </font>
    <font>
      <b/>
      <u/>
      <sz val="18"/>
      <color theme="0"/>
      <name val="Montserrat Regular"/>
    </font>
    <font>
      <b/>
      <sz val="48"/>
      <color theme="0"/>
      <name val="Montserrat Regular"/>
    </font>
    <font>
      <sz val="14"/>
      <name val="Montserrat Regular"/>
    </font>
    <font>
      <b/>
      <sz val="48"/>
      <color rgb="FFFAF9F5"/>
      <name val="Montserrat Regular"/>
    </font>
    <font>
      <b/>
      <sz val="11"/>
      <color theme="0" tint="-4.9989318521683403E-2"/>
      <name val="Montserrat Regular"/>
    </font>
    <font>
      <b/>
      <u/>
      <sz val="14"/>
      <color theme="0" tint="-4.9989318521683403E-2"/>
      <name val="Montserrat Regular"/>
    </font>
    <font>
      <sz val="14"/>
      <color theme="1"/>
      <name val="Montserrat Regular"/>
    </font>
    <font>
      <sz val="14"/>
      <color theme="1" tint="0.34998626667073579"/>
      <name val="Montserrat Regular"/>
    </font>
    <font>
      <sz val="14"/>
      <color theme="0" tint="-0.14999847407452621"/>
      <name val="Montserrat Regular"/>
    </font>
    <font>
      <sz val="14"/>
      <color theme="0" tint="-0.249977111117893"/>
      <name val="Montserrat Regular"/>
    </font>
    <font>
      <b/>
      <sz val="11"/>
      <color theme="0"/>
      <name val="Montserrat Regular"/>
    </font>
    <font>
      <b/>
      <u/>
      <sz val="11"/>
      <color theme="0"/>
      <name val="Montserrat Regular"/>
    </font>
    <font>
      <sz val="9"/>
      <color theme="1"/>
      <name val="Montserrat Regular"/>
    </font>
    <font>
      <b/>
      <sz val="9"/>
      <color theme="1"/>
      <name val="Montserrat Regular"/>
    </font>
    <font>
      <b/>
      <sz val="22"/>
      <color theme="1" tint="0.34998626667073579"/>
      <name val="Montserrat Regular"/>
    </font>
    <font>
      <b/>
      <u/>
      <sz val="11"/>
      <color theme="1"/>
      <name val="Montserrat Regular"/>
    </font>
    <font>
      <b/>
      <sz val="11"/>
      <color theme="2" tint="-0.749961851863155"/>
      <name val="Montserrat Regular"/>
    </font>
    <font>
      <u/>
      <sz val="14"/>
      <color theme="1"/>
      <name val="Montserrat Regular"/>
    </font>
    <font>
      <sz val="14"/>
      <color theme="2" tint="-0.749961851863155"/>
      <name val="Montserrat Regular"/>
    </font>
    <font>
      <b/>
      <sz val="14"/>
      <name val="Montserrat Medium"/>
    </font>
    <font>
      <b/>
      <sz val="48"/>
      <color theme="0"/>
      <name val="Montserrat Medium"/>
    </font>
    <font>
      <sz val="9"/>
      <color rgb="FF000000"/>
      <name val="Montserrat Regular"/>
      <charset val="1"/>
    </font>
  </fonts>
  <fills count="9">
    <fill>
      <patternFill patternType="none"/>
    </fill>
    <fill>
      <patternFill patternType="gray125"/>
    </fill>
    <fill>
      <patternFill patternType="solid">
        <fgColor rgb="FF1727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E83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AF9F5"/>
        <bgColor indexed="64"/>
      </patternFill>
    </fill>
  </fills>
  <borders count="33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rgb="FF8FC6E2"/>
      </left>
      <right/>
      <top style="thick">
        <color rgb="FF8FC6E2"/>
      </top>
      <bottom/>
      <diagonal/>
    </border>
    <border>
      <left/>
      <right/>
      <top style="thick">
        <color rgb="FF8FC6E2"/>
      </top>
      <bottom/>
      <diagonal/>
    </border>
    <border>
      <left/>
      <right style="thick">
        <color rgb="FF8FC6E2"/>
      </right>
      <top style="thick">
        <color rgb="FF8FC6E2"/>
      </top>
      <bottom/>
      <diagonal/>
    </border>
    <border>
      <left style="thick">
        <color rgb="FF8FC6E2"/>
      </left>
      <right/>
      <top/>
      <bottom/>
      <diagonal/>
    </border>
    <border>
      <left/>
      <right style="thick">
        <color rgb="FF8FC6E2"/>
      </right>
      <top/>
      <bottom/>
      <diagonal/>
    </border>
    <border>
      <left style="hair">
        <color rgb="FF8FC6E2"/>
      </left>
      <right style="hair">
        <color rgb="FF8FC6E2"/>
      </right>
      <top style="hair">
        <color rgb="FF8FC6E2"/>
      </top>
      <bottom style="hair">
        <color rgb="FF8FC6E2"/>
      </bottom>
      <diagonal/>
    </border>
    <border>
      <left style="hair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/>
      <top style="hair">
        <color rgb="FF8FC6E2"/>
      </top>
      <bottom/>
      <diagonal/>
    </border>
    <border>
      <left style="hair">
        <color rgb="FF8FC6E2"/>
      </left>
      <right/>
      <top/>
      <bottom style="hair">
        <color rgb="FF8FC6E2"/>
      </bottom>
      <diagonal/>
    </border>
    <border>
      <left style="hair">
        <color rgb="FF8FC6E2"/>
      </left>
      <right style="hair">
        <color rgb="FF8FC6E2"/>
      </right>
      <top/>
      <bottom/>
      <diagonal/>
    </border>
    <border>
      <left style="thick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thick">
        <color rgb="FF8FC6E2"/>
      </right>
      <top style="hair">
        <color rgb="FF8FC6E2"/>
      </top>
      <bottom/>
      <diagonal/>
    </border>
    <border>
      <left style="thick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 style="thick">
        <color rgb="FF8FC6E2"/>
      </right>
      <top/>
      <bottom style="hair">
        <color rgb="FF8FC6E2"/>
      </bottom>
      <diagonal/>
    </border>
    <border>
      <left style="thick">
        <color rgb="FF8FC6E2"/>
      </left>
      <right style="hair">
        <color rgb="FF8FC6E2"/>
      </right>
      <top/>
      <bottom/>
      <diagonal/>
    </border>
    <border>
      <left style="hair">
        <color rgb="FF8FC6E2"/>
      </left>
      <right style="thick">
        <color rgb="FF8FC6E2"/>
      </right>
      <top/>
      <bottom/>
      <diagonal/>
    </border>
    <border>
      <left style="thick">
        <color rgb="FF8FC6E2"/>
      </left>
      <right/>
      <top style="hair">
        <color rgb="FF8FC6E2"/>
      </top>
      <bottom style="thick">
        <color rgb="FF8FC6E2"/>
      </bottom>
      <diagonal/>
    </border>
    <border>
      <left/>
      <right/>
      <top style="hair">
        <color rgb="FF8FC6E2"/>
      </top>
      <bottom style="thick">
        <color rgb="FF8FC6E2"/>
      </bottom>
      <diagonal/>
    </border>
    <border>
      <left/>
      <right style="thick">
        <color rgb="FF8FC6E2"/>
      </right>
      <top style="hair">
        <color rgb="FF8FC6E2"/>
      </top>
      <bottom style="thick">
        <color rgb="FF8FC6E2"/>
      </bottom>
      <diagonal/>
    </border>
    <border>
      <left/>
      <right/>
      <top/>
      <bottom style="thin">
        <color rgb="FF6E8390"/>
      </bottom>
      <diagonal/>
    </border>
    <border>
      <left/>
      <right style="thick">
        <color rgb="FF8FC6E2"/>
      </right>
      <top/>
      <bottom style="thin">
        <color rgb="FF6E8390"/>
      </bottom>
      <diagonal/>
    </border>
    <border>
      <left/>
      <right style="hair">
        <color rgb="FF8FC6E2"/>
      </right>
      <top/>
      <bottom style="hair">
        <color rgb="FF8FC6E2"/>
      </bottom>
      <diagonal/>
    </border>
    <border>
      <left/>
      <right style="hair">
        <color rgb="FF8FC6E2"/>
      </right>
      <top style="hair">
        <color rgb="FF8FC6E2"/>
      </top>
      <bottom/>
      <diagonal/>
    </border>
    <border>
      <left/>
      <right style="hair">
        <color rgb="FF8FC6E2"/>
      </right>
      <top/>
      <bottom/>
      <diagonal/>
    </border>
    <border>
      <left style="thick">
        <color rgb="FF8FC6E2"/>
      </left>
      <right/>
      <top/>
      <bottom style="thick">
        <color rgb="FF8FC6E2"/>
      </bottom>
      <diagonal/>
    </border>
    <border>
      <left/>
      <right/>
      <top/>
      <bottom style="thick">
        <color rgb="FF8FC6E2"/>
      </bottom>
      <diagonal/>
    </border>
    <border>
      <left/>
      <right style="thick">
        <color rgb="FF8FC6E2"/>
      </right>
      <top/>
      <bottom style="thick">
        <color rgb="FF8FC6E2"/>
      </bottom>
      <diagonal/>
    </border>
    <border>
      <left style="thick">
        <color rgb="FF8FC6E2"/>
      </left>
      <right/>
      <top/>
      <bottom style="hair">
        <color rgb="FF8FC6E2"/>
      </bottom>
      <diagonal/>
    </border>
    <border>
      <left style="thin">
        <color rgb="FF8FC6E2"/>
      </left>
      <right/>
      <top/>
      <bottom/>
      <diagonal/>
    </border>
    <border>
      <left style="hair">
        <color rgb="FF8FC6E2"/>
      </left>
      <right style="hair">
        <color rgb="FF8FC6E2"/>
      </right>
      <top/>
      <bottom style="thin">
        <color theme="4" tint="0.59999389629810485"/>
      </bottom>
      <diagonal/>
    </border>
  </borders>
  <cellStyleXfs count="12">
    <xf numFmtId="0" fontId="0" fillId="0" borderId="0">
      <alignment horizontal="left" vertical="top" wrapText="1" indent="1"/>
    </xf>
    <xf numFmtId="0" fontId="2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3" fillId="0" borderId="0" applyNumberFormat="0" applyFill="0" applyAlignment="0" applyProtection="0"/>
    <xf numFmtId="164" fontId="1" fillId="0" borderId="1" applyFill="0" applyProtection="0">
      <alignment horizontal="left" indent="1"/>
    </xf>
    <xf numFmtId="0" fontId="4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>
      <alignment horizontal="left" vertical="top" wrapText="1" indent="1"/>
    </xf>
    <xf numFmtId="0" fontId="6" fillId="0" borderId="0" applyNumberFormat="0" applyFill="0" applyBorder="0" applyAlignment="0" applyProtection="0"/>
    <xf numFmtId="0" fontId="5" fillId="0" borderId="0">
      <alignment horizontal="left" vertical="top"/>
    </xf>
    <xf numFmtId="0" fontId="5" fillId="0" borderId="1">
      <alignment horizontal="left" vertical="top" wrapText="1" indent="1"/>
    </xf>
  </cellStyleXfs>
  <cellXfs count="191">
    <xf numFmtId="0" fontId="0" fillId="0" borderId="0" xfId="0">
      <alignment horizontal="left" vertical="top" wrapText="1" indent="1"/>
    </xf>
    <xf numFmtId="0" fontId="9" fillId="0" borderId="0" xfId="0" applyFont="1">
      <alignment horizontal="left" vertical="top" wrapText="1" indent="1"/>
    </xf>
    <xf numFmtId="0" fontId="10" fillId="0" borderId="0" xfId="0" applyFont="1">
      <alignment horizontal="left" vertical="top" wrapText="1" indent="1"/>
    </xf>
    <xf numFmtId="0" fontId="12" fillId="3" borderId="9" xfId="11" applyFont="1" applyFill="1" applyBorder="1">
      <alignment horizontal="left" vertical="top" wrapText="1" indent="1"/>
    </xf>
    <xf numFmtId="164" fontId="12" fillId="3" borderId="12" xfId="4" applyFont="1" applyFill="1" applyBorder="1">
      <alignment horizontal="left" indent="1"/>
    </xf>
    <xf numFmtId="164" fontId="12" fillId="3" borderId="18" xfId="4" applyFont="1" applyFill="1" applyBorder="1">
      <alignment horizontal="left" indent="1"/>
    </xf>
    <xf numFmtId="0" fontId="13" fillId="0" borderId="0" xfId="0" applyFont="1">
      <alignment horizontal="left" vertical="top" wrapText="1" indent="1"/>
    </xf>
    <xf numFmtId="0" fontId="12" fillId="0" borderId="16" xfId="0" applyFont="1" applyBorder="1">
      <alignment horizontal="left" vertical="top" wrapText="1" indent="1"/>
    </xf>
    <xf numFmtId="0" fontId="12" fillId="0" borderId="9" xfId="11" applyFont="1" applyBorder="1">
      <alignment horizontal="left" vertical="top" wrapText="1" indent="1"/>
    </xf>
    <xf numFmtId="0" fontId="12" fillId="0" borderId="16" xfId="11" applyFont="1" applyBorder="1">
      <alignment horizontal="left" vertical="top" wrapText="1" indent="1"/>
    </xf>
    <xf numFmtId="0" fontId="12" fillId="5" borderId="9" xfId="11" applyFont="1" applyFill="1" applyBorder="1">
      <alignment horizontal="left" vertical="top" wrapText="1" indent="1"/>
    </xf>
    <xf numFmtId="0" fontId="14" fillId="4" borderId="5" xfId="2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0" fontId="14" fillId="4" borderId="6" xfId="2" applyFont="1" applyFill="1" applyBorder="1" applyAlignment="1">
      <alignment horizontal="center" vertical="center"/>
    </xf>
    <xf numFmtId="0" fontId="17" fillId="0" borderId="0" xfId="0" applyFont="1">
      <alignment horizontal="left" vertical="top" wrapText="1" indent="1"/>
    </xf>
    <xf numFmtId="0" fontId="18" fillId="2" borderId="5" xfId="10" applyFont="1" applyFill="1" applyBorder="1" applyAlignment="1">
      <alignment horizontal="right" vertical="center"/>
    </xf>
    <xf numFmtId="0" fontId="19" fillId="2" borderId="7" xfId="10" applyFont="1" applyFill="1" applyBorder="1" applyAlignment="1">
      <alignment horizontal="center" vertical="center"/>
    </xf>
    <xf numFmtId="0" fontId="18" fillId="2" borderId="0" xfId="10" applyFont="1" applyFill="1" applyAlignment="1">
      <alignment horizontal="right" vertical="center"/>
    </xf>
    <xf numFmtId="0" fontId="20" fillId="2" borderId="0" xfId="5" applyFont="1" applyFill="1" applyAlignment="1">
      <alignment horizontal="center" vertical="center"/>
    </xf>
    <xf numFmtId="0" fontId="19" fillId="2" borderId="0" xfId="0" applyFont="1" applyFill="1">
      <alignment horizontal="left" vertical="top" wrapText="1" indent="1"/>
    </xf>
    <xf numFmtId="0" fontId="19" fillId="2" borderId="6" xfId="0" applyFont="1" applyFill="1" applyBorder="1">
      <alignment horizontal="left" vertical="top" wrapText="1" indent="1"/>
    </xf>
    <xf numFmtId="164" fontId="23" fillId="5" borderId="13" xfId="4" applyFont="1" applyFill="1" applyBorder="1">
      <alignment horizontal="left" indent="1"/>
    </xf>
    <xf numFmtId="164" fontId="23" fillId="5" borderId="8" xfId="4" applyFont="1" applyFill="1" applyBorder="1">
      <alignment horizontal="left" indent="1"/>
    </xf>
    <xf numFmtId="164" fontId="23" fillId="0" borderId="8" xfId="4" applyFont="1" applyFill="1" applyBorder="1">
      <alignment horizontal="left" indent="1"/>
    </xf>
    <xf numFmtId="164" fontId="23" fillId="0" borderId="14" xfId="4" applyFont="1" applyFill="1" applyBorder="1">
      <alignment horizontal="left" indent="1"/>
    </xf>
    <xf numFmtId="164" fontId="23" fillId="5" borderId="12" xfId="4" applyFont="1" applyFill="1" applyBorder="1">
      <alignment horizontal="left" indent="1"/>
    </xf>
    <xf numFmtId="164" fontId="23" fillId="0" borderId="12" xfId="4" applyFont="1" applyFill="1" applyBorder="1">
      <alignment horizontal="left" indent="1"/>
    </xf>
    <xf numFmtId="164" fontId="23" fillId="3" borderId="8" xfId="4" applyFont="1" applyFill="1" applyBorder="1">
      <alignment horizontal="left" indent="1"/>
    </xf>
    <xf numFmtId="164" fontId="23" fillId="3" borderId="14" xfId="4" applyFont="1" applyFill="1" applyBorder="1">
      <alignment horizontal="left" indent="1"/>
    </xf>
    <xf numFmtId="0" fontId="9" fillId="2" borderId="0" xfId="0" applyFont="1" applyFill="1">
      <alignment horizontal="left" vertical="top" wrapText="1" indent="1"/>
    </xf>
    <xf numFmtId="0" fontId="25" fillId="2" borderId="0" xfId="3" applyFont="1" applyFill="1" applyAlignment="1">
      <alignment horizontal="left" vertical="top"/>
    </xf>
    <xf numFmtId="0" fontId="26" fillId="2" borderId="0" xfId="5" applyFont="1" applyFill="1">
      <alignment horizontal="center" vertical="top"/>
    </xf>
    <xf numFmtId="0" fontId="28" fillId="0" borderId="0" xfId="0" applyFont="1">
      <alignment horizontal="left" vertical="top" wrapText="1" indent="1"/>
    </xf>
    <xf numFmtId="164" fontId="27" fillId="0" borderId="8" xfId="4" applyFont="1" applyBorder="1">
      <alignment horizontal="left" indent="1"/>
    </xf>
    <xf numFmtId="0" fontId="27" fillId="0" borderId="0" xfId="0" applyFont="1">
      <alignment horizontal="left" vertical="top" wrapText="1" indent="1"/>
    </xf>
    <xf numFmtId="164" fontId="27" fillId="3" borderId="8" xfId="4" applyFont="1" applyFill="1" applyBorder="1">
      <alignment horizontal="left" indent="1"/>
    </xf>
    <xf numFmtId="164" fontId="27" fillId="0" borderId="25" xfId="4" applyFont="1" applyBorder="1">
      <alignment horizontal="left" indent="1"/>
    </xf>
    <xf numFmtId="164" fontId="27" fillId="0" borderId="12" xfId="4" applyFont="1" applyBorder="1">
      <alignment horizontal="left" indent="1"/>
    </xf>
    <xf numFmtId="164" fontId="27" fillId="7" borderId="8" xfId="4" applyFont="1" applyFill="1" applyBorder="1">
      <alignment horizontal="left" indent="1"/>
    </xf>
    <xf numFmtId="164" fontId="29" fillId="3" borderId="10" xfId="4" applyFont="1" applyFill="1" applyBorder="1">
      <alignment horizontal="left" indent="1"/>
    </xf>
    <xf numFmtId="0" fontId="13" fillId="3" borderId="9" xfId="11" applyFont="1" applyFill="1" applyBorder="1">
      <alignment horizontal="left" vertical="top" wrapText="1" indent="1"/>
    </xf>
    <xf numFmtId="164" fontId="27" fillId="3" borderId="25" xfId="4" applyFont="1" applyFill="1" applyBorder="1">
      <alignment horizontal="left" indent="1"/>
    </xf>
    <xf numFmtId="164" fontId="27" fillId="0" borderId="26" xfId="4" applyFont="1" applyBorder="1">
      <alignment horizontal="left" indent="1"/>
    </xf>
    <xf numFmtId="0" fontId="31" fillId="2" borderId="0" xfId="3" applyFont="1" applyFill="1" applyAlignment="1">
      <alignment horizontal="left" vertical="top"/>
    </xf>
    <xf numFmtId="0" fontId="9" fillId="3" borderId="9" xfId="11" applyFont="1" applyFill="1" applyBorder="1">
      <alignment horizontal="left" vertical="top" wrapText="1" indent="1"/>
    </xf>
    <xf numFmtId="0" fontId="9" fillId="3" borderId="24" xfId="11" applyFont="1" applyFill="1" applyBorder="1">
      <alignment horizontal="left" vertical="top" wrapText="1" indent="1"/>
    </xf>
    <xf numFmtId="0" fontId="26" fillId="2" borderId="0" xfId="5" applyFont="1" applyFill="1" applyAlignment="1">
      <alignment horizontal="center" vertical="center"/>
    </xf>
    <xf numFmtId="0" fontId="12" fillId="3" borderId="24" xfId="11" applyFont="1" applyFill="1" applyBorder="1">
      <alignment horizontal="left" vertical="top" wrapText="1" indent="1"/>
    </xf>
    <xf numFmtId="164" fontId="29" fillId="3" borderId="25" xfId="4" applyFont="1" applyFill="1" applyBorder="1">
      <alignment horizontal="left" indent="1"/>
    </xf>
    <xf numFmtId="164" fontId="27" fillId="3" borderId="12" xfId="4" applyFont="1" applyFill="1" applyBorder="1">
      <alignment horizontal="left" indent="1"/>
    </xf>
    <xf numFmtId="0" fontId="33" fillId="0" borderId="9" xfId="11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3" borderId="9" xfId="11" applyFont="1" applyFill="1" applyBorder="1" applyAlignment="1">
      <alignment horizontal="left" vertical="top" wrapText="1"/>
    </xf>
    <xf numFmtId="0" fontId="33" fillId="3" borderId="24" xfId="11" applyFont="1" applyFill="1" applyBorder="1" applyAlignment="1">
      <alignment horizontal="left" vertical="top" wrapText="1"/>
    </xf>
    <xf numFmtId="0" fontId="35" fillId="2" borderId="0" xfId="7" applyFont="1" applyFill="1" applyBorder="1">
      <alignment horizontal="left"/>
    </xf>
    <xf numFmtId="0" fontId="36" fillId="2" borderId="0" xfId="5" applyFont="1" applyFill="1">
      <alignment horizontal="center" vertical="top"/>
    </xf>
    <xf numFmtId="0" fontId="37" fillId="2" borderId="0" xfId="3" applyFont="1" applyFill="1" applyAlignment="1">
      <alignment horizontal="left" vertical="top"/>
    </xf>
    <xf numFmtId="0" fontId="11" fillId="0" borderId="9" xfId="11" applyFont="1" applyBorder="1" applyAlignment="1">
      <alignment horizontal="left" vertical="top" wrapText="1"/>
    </xf>
    <xf numFmtId="164" fontId="23" fillId="0" borderId="8" xfId="4" applyFont="1" applyBorder="1">
      <alignment horizontal="left" indent="1"/>
    </xf>
    <xf numFmtId="164" fontId="27" fillId="3" borderId="9" xfId="4" applyFont="1" applyFill="1" applyBorder="1">
      <alignment horizontal="left" indent="1"/>
    </xf>
    <xf numFmtId="164" fontId="27" fillId="3" borderId="0" xfId="4" applyFont="1" applyFill="1" applyBorder="1">
      <alignment horizontal="left" indent="1"/>
    </xf>
    <xf numFmtId="0" fontId="11" fillId="3" borderId="9" xfId="1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3" borderId="24" xfId="11" applyFont="1" applyFill="1" applyBorder="1" applyAlignment="1">
      <alignment horizontal="left" vertical="top" wrapText="1"/>
    </xf>
    <xf numFmtId="164" fontId="27" fillId="0" borderId="14" xfId="4" applyFont="1" applyBorder="1">
      <alignment horizontal="left" indent="1"/>
    </xf>
    <xf numFmtId="0" fontId="11" fillId="0" borderId="16" xfId="11" applyFont="1" applyBorder="1" applyAlignment="1">
      <alignment horizontal="left" vertical="top" wrapText="1"/>
    </xf>
    <xf numFmtId="164" fontId="27" fillId="3" borderId="14" xfId="4" applyFont="1" applyFill="1" applyBorder="1">
      <alignment horizontal="left" indent="1"/>
    </xf>
    <xf numFmtId="0" fontId="11" fillId="3" borderId="16" xfId="11" applyFont="1" applyFill="1" applyBorder="1" applyAlignment="1">
      <alignment horizontal="left" vertical="top" wrapText="1"/>
    </xf>
    <xf numFmtId="164" fontId="27" fillId="3" borderId="15" xfId="4" applyFont="1" applyFill="1" applyBorder="1">
      <alignment horizontal="left" indent="1"/>
    </xf>
    <xf numFmtId="164" fontId="27" fillId="3" borderId="16" xfId="4" applyFont="1" applyFill="1" applyBorder="1">
      <alignment horizontal="left" indent="1"/>
    </xf>
    <xf numFmtId="0" fontId="13" fillId="0" borderId="6" xfId="0" applyFont="1" applyBorder="1">
      <alignment horizontal="left" vertical="top" wrapText="1" indent="1"/>
    </xf>
    <xf numFmtId="0" fontId="9" fillId="0" borderId="6" xfId="0" applyFont="1" applyBorder="1">
      <alignment horizontal="left" vertical="top" wrapText="1" indent="1"/>
    </xf>
    <xf numFmtId="0" fontId="28" fillId="0" borderId="6" xfId="0" applyFont="1" applyBorder="1">
      <alignment horizontal="left" vertical="top" wrapText="1" indent="1"/>
    </xf>
    <xf numFmtId="0" fontId="11" fillId="0" borderId="6" xfId="0" applyFont="1" applyBorder="1" applyAlignment="1">
      <alignment horizontal="left" vertical="top" wrapText="1"/>
    </xf>
    <xf numFmtId="0" fontId="27" fillId="0" borderId="6" xfId="0" applyFont="1" applyBorder="1">
      <alignment horizontal="left" vertical="top" wrapText="1" indent="1"/>
    </xf>
    <xf numFmtId="0" fontId="36" fillId="2" borderId="6" xfId="5" applyFont="1" applyFill="1" applyBorder="1">
      <alignment horizontal="center" vertical="top"/>
    </xf>
    <xf numFmtId="0" fontId="9" fillId="0" borderId="28" xfId="0" applyFont="1" applyBorder="1">
      <alignment horizontal="left" vertical="top" wrapText="1" indent="1"/>
    </xf>
    <xf numFmtId="0" fontId="10" fillId="0" borderId="6" xfId="0" applyFont="1" applyBorder="1">
      <alignment horizontal="left" vertical="top" wrapText="1" indent="1"/>
    </xf>
    <xf numFmtId="164" fontId="27" fillId="7" borderId="25" xfId="4" applyFont="1" applyFill="1" applyBorder="1">
      <alignment horizontal="left" indent="1"/>
    </xf>
    <xf numFmtId="0" fontId="33" fillId="0" borderId="6" xfId="0" applyFont="1" applyBorder="1" applyAlignment="1">
      <alignment horizontal="left" vertical="top" wrapText="1"/>
    </xf>
    <xf numFmtId="0" fontId="33" fillId="0" borderId="16" xfId="11" applyFont="1" applyBorder="1" applyAlignment="1">
      <alignment horizontal="left" vertical="top" wrapText="1"/>
    </xf>
    <xf numFmtId="164" fontId="30" fillId="7" borderId="14" xfId="4" applyFont="1" applyFill="1" applyBorder="1">
      <alignment horizontal="left" indent="1"/>
    </xf>
    <xf numFmtId="0" fontId="33" fillId="7" borderId="16" xfId="11" applyFont="1" applyFill="1" applyBorder="1" applyAlignment="1">
      <alignment horizontal="left" vertical="top" wrapText="1"/>
    </xf>
    <xf numFmtId="164" fontId="27" fillId="7" borderId="14" xfId="4" applyFont="1" applyFill="1" applyBorder="1">
      <alignment horizontal="left" indent="1"/>
    </xf>
    <xf numFmtId="0" fontId="9" fillId="2" borderId="6" xfId="0" applyFont="1" applyFill="1" applyBorder="1">
      <alignment horizontal="left" vertical="top" wrapText="1" indent="1"/>
    </xf>
    <xf numFmtId="164" fontId="27" fillId="0" borderId="18" xfId="4" applyFont="1" applyBorder="1">
      <alignment horizontal="left" indent="1"/>
    </xf>
    <xf numFmtId="0" fontId="33" fillId="3" borderId="16" xfId="11" applyFont="1" applyFill="1" applyBorder="1" applyAlignment="1">
      <alignment horizontal="left" vertical="top" wrapText="1"/>
    </xf>
    <xf numFmtId="0" fontId="13" fillId="3" borderId="16" xfId="11" applyFont="1" applyFill="1" applyBorder="1">
      <alignment horizontal="left" vertical="top" wrapText="1" indent="1"/>
    </xf>
    <xf numFmtId="0" fontId="26" fillId="2" borderId="6" xfId="5" applyFont="1" applyFill="1" applyBorder="1">
      <alignment horizontal="center" vertical="top"/>
    </xf>
    <xf numFmtId="164" fontId="33" fillId="3" borderId="0" xfId="4" applyFont="1" applyFill="1" applyBorder="1" applyAlignment="1">
      <alignment horizontal="left"/>
    </xf>
    <xf numFmtId="0" fontId="13" fillId="7" borderId="16" xfId="11" applyFont="1" applyFill="1" applyBorder="1">
      <alignment horizontal="left" vertical="top" wrapText="1" indent="1"/>
    </xf>
    <xf numFmtId="164" fontId="27" fillId="3" borderId="18" xfId="4" applyFont="1" applyFill="1" applyBorder="1">
      <alignment horizontal="left" indent="1"/>
    </xf>
    <xf numFmtId="0" fontId="32" fillId="2" borderId="6" xfId="5" applyFont="1" applyFill="1" applyBorder="1">
      <alignment horizontal="center" vertical="top"/>
    </xf>
    <xf numFmtId="0" fontId="9" fillId="3" borderId="16" xfId="11" applyFont="1" applyFill="1" applyBorder="1">
      <alignment horizontal="left" vertical="top" wrapText="1" indent="1"/>
    </xf>
    <xf numFmtId="0" fontId="28" fillId="2" borderId="0" xfId="7" applyFont="1" applyFill="1" applyBorder="1">
      <alignment horizontal="left"/>
    </xf>
    <xf numFmtId="0" fontId="38" fillId="2" borderId="0" xfId="5" applyFont="1" applyFill="1">
      <alignment horizontal="center" vertical="top"/>
    </xf>
    <xf numFmtId="0" fontId="39" fillId="2" borderId="0" xfId="3" applyFont="1" applyFill="1" applyAlignment="1">
      <alignment horizontal="left" vertical="top"/>
    </xf>
    <xf numFmtId="0" fontId="23" fillId="0" borderId="0" xfId="0" applyFont="1">
      <alignment horizontal="left" vertical="top" wrapText="1" indent="1"/>
    </xf>
    <xf numFmtId="164" fontId="23" fillId="3" borderId="25" xfId="4" applyFont="1" applyFill="1" applyBorder="1">
      <alignment horizontal="left" indent="1"/>
    </xf>
    <xf numFmtId="0" fontId="23" fillId="0" borderId="6" xfId="0" applyFont="1" applyBorder="1">
      <alignment horizontal="left" vertical="top" wrapText="1" indent="1"/>
    </xf>
    <xf numFmtId="164" fontId="23" fillId="0" borderId="14" xfId="4" applyFont="1" applyBorder="1">
      <alignment horizontal="left" indent="1"/>
    </xf>
    <xf numFmtId="0" fontId="38" fillId="2" borderId="6" xfId="5" applyFont="1" applyFill="1" applyBorder="1">
      <alignment horizontal="center" vertical="top"/>
    </xf>
    <xf numFmtId="0" fontId="11" fillId="0" borderId="0" xfId="0" applyFont="1">
      <alignment horizontal="left" vertical="top" wrapText="1" indent="1"/>
    </xf>
    <xf numFmtId="0" fontId="11" fillId="0" borderId="6" xfId="0" applyFont="1" applyBorder="1">
      <alignment horizontal="left" vertical="top" wrapText="1" indent="1"/>
    </xf>
    <xf numFmtId="0" fontId="28" fillId="0" borderId="28" xfId="0" applyFont="1" applyBorder="1">
      <alignment horizontal="left" vertical="top" wrapText="1" indent="1"/>
    </xf>
    <xf numFmtId="164" fontId="27" fillId="0" borderId="8" xfId="4" applyFont="1" applyFill="1" applyBorder="1">
      <alignment horizontal="left" indent="1"/>
    </xf>
    <xf numFmtId="164" fontId="27" fillId="0" borderId="14" xfId="4" applyFont="1" applyFill="1" applyBorder="1">
      <alignment horizontal="left" indent="1"/>
    </xf>
    <xf numFmtId="0" fontId="13" fillId="0" borderId="18" xfId="11" applyFont="1" applyBorder="1" applyAlignment="1">
      <alignment horizontal="left" vertical="top" wrapText="1"/>
    </xf>
    <xf numFmtId="164" fontId="27" fillId="0" borderId="10" xfId="4" applyFont="1" applyFill="1" applyBorder="1">
      <alignment horizontal="left" indent="1"/>
    </xf>
    <xf numFmtId="0" fontId="33" fillId="0" borderId="11" xfId="11" applyFont="1" applyBorder="1" applyAlignment="1">
      <alignment horizontal="left" vertical="top" wrapText="1"/>
    </xf>
    <xf numFmtId="164" fontId="27" fillId="0" borderId="25" xfId="4" applyFont="1" applyFill="1" applyBorder="1">
      <alignment horizontal="left" indent="1"/>
    </xf>
    <xf numFmtId="164" fontId="27" fillId="0" borderId="12" xfId="4" applyFont="1" applyFill="1" applyBorder="1">
      <alignment horizontal="left" indent="1"/>
    </xf>
    <xf numFmtId="164" fontId="27" fillId="0" borderId="18" xfId="4" applyFont="1" applyFill="1" applyBorder="1">
      <alignment horizontal="left" indent="1"/>
    </xf>
    <xf numFmtId="164" fontId="27" fillId="0" borderId="0" xfId="4" applyFont="1" applyFill="1" applyBorder="1">
      <alignment horizontal="left" indent="1"/>
    </xf>
    <xf numFmtId="0" fontId="33" fillId="0" borderId="0" xfId="11" applyFont="1" applyBorder="1" applyAlignment="1">
      <alignment horizontal="left" vertical="top" wrapText="1"/>
    </xf>
    <xf numFmtId="18" fontId="11" fillId="5" borderId="15" xfId="11" applyNumberFormat="1" applyFont="1" applyFill="1" applyBorder="1" applyAlignment="1">
      <alignment horizontal="center" vertical="top" wrapText="1"/>
    </xf>
    <xf numFmtId="18" fontId="11" fillId="5" borderId="9" xfId="11" applyNumberFormat="1" applyFont="1" applyFill="1" applyBorder="1" applyAlignment="1">
      <alignment horizontal="center" vertical="top" wrapText="1"/>
    </xf>
    <xf numFmtId="18" fontId="11" fillId="0" borderId="12" xfId="11" applyNumberFormat="1" applyFont="1" applyBorder="1" applyAlignment="1">
      <alignment horizontal="center" vertical="top" wrapText="1"/>
    </xf>
    <xf numFmtId="18" fontId="33" fillId="0" borderId="24" xfId="11" applyNumberFormat="1" applyFont="1" applyBorder="1" applyAlignment="1">
      <alignment horizontal="center" vertical="top" wrapText="1"/>
    </xf>
    <xf numFmtId="18" fontId="33" fillId="0" borderId="9" xfId="11" applyNumberFormat="1" applyFont="1" applyBorder="1" applyAlignment="1">
      <alignment horizontal="center" vertical="top" wrapText="1"/>
    </xf>
    <xf numFmtId="18" fontId="33" fillId="0" borderId="26" xfId="11" applyNumberFormat="1" applyFont="1" applyBorder="1" applyAlignment="1">
      <alignment horizontal="center" vertical="top" wrapText="1"/>
    </xf>
    <xf numFmtId="19" fontId="33" fillId="3" borderId="9" xfId="11" applyNumberFormat="1" applyFont="1" applyFill="1" applyBorder="1" applyAlignment="1">
      <alignment horizontal="center" vertical="top" wrapText="1"/>
    </xf>
    <xf numFmtId="19" fontId="33" fillId="0" borderId="9" xfId="11" applyNumberFormat="1" applyFont="1" applyBorder="1" applyAlignment="1">
      <alignment horizontal="center" vertical="top" wrapText="1"/>
    </xf>
    <xf numFmtId="19" fontId="11" fillId="0" borderId="9" xfId="11" applyNumberFormat="1" applyFont="1" applyBorder="1" applyAlignment="1">
      <alignment horizontal="center" vertical="top" wrapText="1"/>
    </xf>
    <xf numFmtId="19" fontId="11" fillId="3" borderId="9" xfId="11" applyNumberFormat="1" applyFont="1" applyFill="1" applyBorder="1" applyAlignment="1">
      <alignment horizontal="center" vertical="top" wrapText="1"/>
    </xf>
    <xf numFmtId="0" fontId="33" fillId="0" borderId="9" xfId="11" applyFont="1" applyBorder="1" applyAlignment="1">
      <alignment horizontal="center" vertical="top" wrapText="1"/>
    </xf>
    <xf numFmtId="0" fontId="11" fillId="0" borderId="9" xfId="11" applyFont="1" applyBorder="1" applyAlignment="1">
      <alignment horizontal="center" vertical="top" wrapText="1"/>
    </xf>
    <xf numFmtId="18" fontId="33" fillId="3" borderId="9" xfId="11" applyNumberFormat="1" applyFont="1" applyFill="1" applyBorder="1" applyAlignment="1">
      <alignment horizontal="center" vertical="top" wrapText="1"/>
    </xf>
    <xf numFmtId="18" fontId="11" fillId="3" borderId="24" xfId="11" applyNumberFormat="1" applyFont="1" applyFill="1" applyBorder="1" applyAlignment="1">
      <alignment horizontal="center" vertical="top" wrapText="1"/>
    </xf>
    <xf numFmtId="0" fontId="40" fillId="8" borderId="7" xfId="10" applyFont="1" applyFill="1" applyBorder="1" applyAlignment="1">
      <alignment horizontal="center" vertical="center"/>
    </xf>
    <xf numFmtId="49" fontId="24" fillId="2" borderId="23" xfId="0" applyNumberFormat="1" applyFont="1" applyFill="1" applyBorder="1" applyAlignment="1"/>
    <xf numFmtId="0" fontId="41" fillId="2" borderId="31" xfId="7" applyFont="1" applyFill="1" applyBorder="1">
      <alignment horizontal="left"/>
    </xf>
    <xf numFmtId="49" fontId="24" fillId="2" borderId="6" xfId="0" applyNumberFormat="1" applyFont="1" applyFill="1" applyBorder="1" applyAlignment="1"/>
    <xf numFmtId="164" fontId="27" fillId="5" borderId="8" xfId="4" applyFont="1" applyFill="1" applyBorder="1">
      <alignment horizontal="left" indent="1"/>
    </xf>
    <xf numFmtId="164" fontId="23" fillId="0" borderId="10" xfId="4" applyFont="1" applyFill="1" applyBorder="1">
      <alignment horizontal="left" indent="1"/>
    </xf>
    <xf numFmtId="0" fontId="12" fillId="3" borderId="16" xfId="0" applyFont="1" applyFill="1" applyBorder="1">
      <alignment horizontal="left" vertical="top" wrapText="1" indent="1"/>
    </xf>
    <xf numFmtId="164" fontId="23" fillId="3" borderId="13" xfId="4" applyFont="1" applyFill="1" applyBorder="1">
      <alignment horizontal="left" indent="1"/>
    </xf>
    <xf numFmtId="18" fontId="11" fillId="3" borderId="17" xfId="11" applyNumberFormat="1" applyFont="1" applyFill="1" applyBorder="1" applyAlignment="1">
      <alignment horizontal="center" vertical="top" wrapText="1"/>
    </xf>
    <xf numFmtId="164" fontId="27" fillId="5" borderId="13" xfId="4" applyFont="1" applyFill="1" applyBorder="1">
      <alignment horizontal="left" indent="1"/>
    </xf>
    <xf numFmtId="18" fontId="11" fillId="3" borderId="9" xfId="11" applyNumberFormat="1" applyFont="1" applyFill="1" applyBorder="1" applyAlignment="1">
      <alignment horizontal="center" vertical="top" wrapText="1"/>
    </xf>
    <xf numFmtId="164" fontId="30" fillId="0" borderId="8" xfId="4" applyFont="1" applyFill="1" applyBorder="1">
      <alignment horizontal="left" indent="1"/>
    </xf>
    <xf numFmtId="0" fontId="34" fillId="0" borderId="9" xfId="11" applyFont="1" applyBorder="1" applyAlignment="1">
      <alignment horizontal="left" vertical="top" wrapText="1"/>
    </xf>
    <xf numFmtId="18" fontId="11" fillId="3" borderId="30" xfId="11" applyNumberFormat="1" applyFont="1" applyFill="1" applyBorder="1" applyAlignment="1">
      <alignment horizontal="center" vertical="top" wrapText="1"/>
    </xf>
    <xf numFmtId="0" fontId="11" fillId="3" borderId="9" xfId="11" applyFont="1" applyFill="1" applyBorder="1" applyAlignment="1">
      <alignment horizontal="center" vertical="top" wrapText="1"/>
    </xf>
    <xf numFmtId="0" fontId="11" fillId="3" borderId="16" xfId="11" applyFont="1" applyFill="1" applyBorder="1">
      <alignment horizontal="left" vertical="top" wrapText="1" indent="1"/>
    </xf>
    <xf numFmtId="19" fontId="11" fillId="3" borderId="24" xfId="11" applyNumberFormat="1" applyFont="1" applyFill="1" applyBorder="1" applyAlignment="1">
      <alignment horizontal="center" vertical="top" wrapText="1"/>
    </xf>
    <xf numFmtId="18" fontId="42" fillId="0" borderId="24" xfId="0" applyNumberFormat="1" applyFont="1" applyBorder="1" applyAlignment="1">
      <alignment horizontal="center" vertical="top" wrapText="1"/>
    </xf>
    <xf numFmtId="18" fontId="11" fillId="0" borderId="32" xfId="11" applyNumberFormat="1" applyFont="1" applyBorder="1" applyAlignment="1">
      <alignment horizontal="center" vertical="top" wrapText="1"/>
    </xf>
    <xf numFmtId="18" fontId="11" fillId="5" borderId="9" xfId="0" applyNumberFormat="1" applyFont="1" applyFill="1" applyBorder="1" applyAlignment="1">
      <alignment horizontal="center" vertical="top" wrapText="1"/>
    </xf>
    <xf numFmtId="0" fontId="33" fillId="5" borderId="9" xfId="11" applyFont="1" applyFill="1" applyBorder="1" applyAlignment="1">
      <alignment horizontal="left" vertical="top" wrapText="1"/>
    </xf>
    <xf numFmtId="164" fontId="30" fillId="5" borderId="8" xfId="4" applyFont="1" applyFill="1" applyBorder="1">
      <alignment horizontal="left" indent="1"/>
    </xf>
    <xf numFmtId="18" fontId="11" fillId="3" borderId="12" xfId="11" applyNumberFormat="1" applyFont="1" applyFill="1" applyBorder="1" applyAlignment="1">
      <alignment horizontal="center" vertical="top" wrapText="1"/>
    </xf>
    <xf numFmtId="19" fontId="33" fillId="5" borderId="9" xfId="11" applyNumberFormat="1" applyFont="1" applyFill="1" applyBorder="1" applyAlignment="1">
      <alignment horizontal="center" vertical="top" wrapText="1"/>
    </xf>
    <xf numFmtId="0" fontId="33" fillId="3" borderId="0" xfId="0" applyFont="1" applyFill="1" applyAlignment="1">
      <alignment horizontal="left" vertical="top" wrapText="1"/>
    </xf>
    <xf numFmtId="164" fontId="27" fillId="5" borderId="14" xfId="4" applyFont="1" applyFill="1" applyBorder="1">
      <alignment horizontal="left" indent="1"/>
    </xf>
    <xf numFmtId="0" fontId="33" fillId="5" borderId="16" xfId="11" applyFont="1" applyFill="1" applyBorder="1" applyAlignment="1">
      <alignment horizontal="left" vertical="top" wrapText="1"/>
    </xf>
    <xf numFmtId="0" fontId="13" fillId="5" borderId="24" xfId="11" applyFont="1" applyFill="1" applyBorder="1">
      <alignment horizontal="left" vertical="top" wrapText="1" indent="1"/>
    </xf>
    <xf numFmtId="164" fontId="27" fillId="5" borderId="25" xfId="4" applyFont="1" applyFill="1" applyBorder="1">
      <alignment horizontal="left" indent="1"/>
    </xf>
    <xf numFmtId="18" fontId="33" fillId="3" borderId="24" xfId="11" applyNumberFormat="1" applyFont="1" applyFill="1" applyBorder="1" applyAlignment="1">
      <alignment horizontal="center" vertical="top" wrapText="1"/>
    </xf>
    <xf numFmtId="164" fontId="27" fillId="3" borderId="26" xfId="4" applyFont="1" applyFill="1" applyBorder="1">
      <alignment horizontal="left" indent="1"/>
    </xf>
    <xf numFmtId="0" fontId="11" fillId="3" borderId="0" xfId="0" applyFont="1" applyFill="1" applyAlignment="1">
      <alignment horizontal="left" vertical="top" wrapText="1"/>
    </xf>
    <xf numFmtId="0" fontId="11" fillId="5" borderId="24" xfId="11" applyFont="1" applyFill="1" applyBorder="1" applyAlignment="1">
      <alignment horizontal="left" vertical="top" wrapText="1"/>
    </xf>
    <xf numFmtId="0" fontId="11" fillId="5" borderId="9" xfId="11" applyFont="1" applyFill="1" applyBorder="1" applyAlignment="1">
      <alignment horizontal="left" vertical="top" wrapText="1"/>
    </xf>
    <xf numFmtId="19" fontId="11" fillId="5" borderId="9" xfId="11" applyNumberFormat="1" applyFont="1" applyFill="1" applyBorder="1" applyAlignment="1">
      <alignment horizontal="center" vertical="top" wrapText="1"/>
    </xf>
    <xf numFmtId="18" fontId="11" fillId="5" borderId="9" xfId="11" applyNumberFormat="1" applyFont="1" applyFill="1" applyBorder="1" applyAlignment="1">
      <alignment horizontal="left" vertical="top" wrapText="1"/>
    </xf>
    <xf numFmtId="0" fontId="33" fillId="5" borderId="0" xfId="11" applyFont="1" applyFill="1" applyBorder="1" applyAlignment="1">
      <alignment horizontal="left" vertical="top" wrapText="1"/>
    </xf>
    <xf numFmtId="18" fontId="33" fillId="5" borderId="9" xfId="11" applyNumberFormat="1" applyFont="1" applyFill="1" applyBorder="1" applyAlignment="1">
      <alignment horizontal="center" vertical="top" wrapText="1"/>
    </xf>
    <xf numFmtId="164" fontId="27" fillId="5" borderId="0" xfId="4" applyFont="1" applyFill="1" applyBorder="1">
      <alignment horizontal="left" indent="1"/>
    </xf>
    <xf numFmtId="0" fontId="33" fillId="3" borderId="16" xfId="0" applyFont="1" applyFill="1" applyBorder="1" applyAlignment="1">
      <alignment horizontal="left" vertical="top" wrapText="1"/>
    </xf>
    <xf numFmtId="0" fontId="11" fillId="5" borderId="16" xfId="11" applyFont="1" applyFill="1" applyBorder="1" applyAlignment="1">
      <alignment horizontal="left" vertical="top" wrapText="1"/>
    </xf>
    <xf numFmtId="18" fontId="42" fillId="3" borderId="24" xfId="0" applyNumberFormat="1" applyFont="1" applyFill="1" applyBorder="1" applyAlignment="1">
      <alignment horizontal="center" vertical="top" wrapText="1"/>
    </xf>
    <xf numFmtId="0" fontId="11" fillId="5" borderId="9" xfId="11" applyFont="1" applyFill="1" applyBorder="1" applyAlignment="1">
      <alignment horizontal="center" vertical="top" wrapText="1"/>
    </xf>
    <xf numFmtId="0" fontId="11" fillId="5" borderId="0" xfId="11" applyFont="1" applyFill="1" applyBorder="1" applyAlignment="1">
      <alignment horizontal="left" vertical="top" wrapText="1"/>
    </xf>
    <xf numFmtId="0" fontId="13" fillId="3" borderId="0" xfId="0" applyFont="1" applyFill="1">
      <alignment horizontal="left" vertical="top" wrapText="1" indent="1"/>
    </xf>
    <xf numFmtId="18" fontId="11" fillId="3" borderId="32" xfId="11" applyNumberFormat="1" applyFont="1" applyFill="1" applyBorder="1" applyAlignment="1">
      <alignment horizontal="center" vertical="top" wrapText="1"/>
    </xf>
    <xf numFmtId="18" fontId="11" fillId="3" borderId="9" xfId="11" applyNumberFormat="1" applyFont="1" applyFill="1" applyBorder="1" applyAlignment="1">
      <alignment horizontal="left" vertical="top" wrapText="1"/>
    </xf>
    <xf numFmtId="0" fontId="22" fillId="2" borderId="2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 wrapText="1"/>
    </xf>
    <xf numFmtId="0" fontId="15" fillId="6" borderId="19" xfId="11" applyFont="1" applyFill="1" applyBorder="1">
      <alignment horizontal="left" vertical="top" wrapText="1" indent="1"/>
    </xf>
    <xf numFmtId="0" fontId="15" fillId="6" borderId="20" xfId="11" applyFont="1" applyFill="1" applyBorder="1">
      <alignment horizontal="left" vertical="top" wrapText="1" indent="1"/>
    </xf>
    <xf numFmtId="0" fontId="15" fillId="6" borderId="21" xfId="11" applyFont="1" applyFill="1" applyBorder="1">
      <alignment horizontal="left" vertical="top" wrapText="1" indent="1"/>
    </xf>
    <xf numFmtId="49" fontId="24" fillId="2" borderId="22" xfId="1" applyNumberFormat="1" applyFont="1" applyFill="1" applyBorder="1" applyAlignment="1">
      <alignment horizontal="center" vertical="center"/>
    </xf>
    <xf numFmtId="49" fontId="24" fillId="2" borderId="0" xfId="1" applyNumberFormat="1" applyFont="1" applyFill="1" applyBorder="1" applyAlignment="1">
      <alignment horizontal="center"/>
    </xf>
    <xf numFmtId="0" fontId="15" fillId="6" borderId="27" xfId="11" applyFont="1" applyFill="1" applyBorder="1">
      <alignment horizontal="left" vertical="top" wrapText="1" indent="1"/>
    </xf>
    <xf numFmtId="0" fontId="15" fillId="6" borderId="28" xfId="11" applyFont="1" applyFill="1" applyBorder="1">
      <alignment horizontal="left" vertical="top" wrapText="1" indent="1"/>
    </xf>
    <xf numFmtId="0" fontId="15" fillId="6" borderId="29" xfId="11" applyFont="1" applyFill="1" applyBorder="1">
      <alignment horizontal="left" vertical="top" wrapText="1" indent="1"/>
    </xf>
    <xf numFmtId="49" fontId="24" fillId="2" borderId="0" xfId="0" applyNumberFormat="1" applyFont="1" applyFill="1" applyAlignment="1">
      <alignment horizontal="center"/>
    </xf>
    <xf numFmtId="49" fontId="24" fillId="2" borderId="22" xfId="0" applyNumberFormat="1" applyFont="1" applyFill="1" applyBorder="1" applyAlignment="1">
      <alignment horizontal="center"/>
    </xf>
    <xf numFmtId="49" fontId="24" fillId="2" borderId="22" xfId="1" applyNumberFormat="1" applyFont="1" applyFill="1" applyBorder="1" applyAlignment="1">
      <alignment horizontal="center"/>
    </xf>
    <xf numFmtId="0" fontId="13" fillId="3" borderId="12" xfId="11" applyFont="1" applyFill="1" applyBorder="1" applyAlignment="1">
      <alignment horizontal="left" vertical="top" wrapText="1"/>
    </xf>
  </cellXfs>
  <cellStyles count="12">
    <cellStyle name="Calendar details" xfId="11" xr:uid="{00000000-0005-0000-0000-000000000000}"/>
    <cellStyle name="Entry Fields" xfId="10" xr:uid="{00000000-0005-0000-0000-000001000000}"/>
    <cellStyle name="Explanatory Text" xfId="9" builtinId="53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Hyperlink" xfId="5" builtinId="8" customBuiltin="1"/>
    <cellStyle name="Normal" xfId="0" builtinId="0" customBuiltin="1"/>
    <cellStyle name="Title" xfId="1" builtinId="15" customBuiltin="1"/>
    <cellStyle name="Year" xfId="7" xr:uid="{00000000-0005-0000-0000-00000B000000}"/>
  </cellStyles>
  <dxfs count="42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8FC6E2"/>
      <color rgb="FF172743"/>
      <color rgb="FFCFAA49"/>
      <color rgb="FF6E8390"/>
      <color rgb="FF605D71"/>
      <color rgb="FFD9D9D9"/>
      <color rgb="FFEBE9D3"/>
      <color rgb="FFD7B5C0"/>
      <color rgb="FFFAF9F5"/>
      <color rgb="FFE0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1219200</xdr:colOff>
      <xdr:row>8</xdr:row>
      <xdr:rowOff>189948</xdr:rowOff>
    </xdr:from>
    <xdr:to>
      <xdr:col>9</xdr:col>
      <xdr:colOff>17116</xdr:colOff>
      <xdr:row>8</xdr:row>
      <xdr:rowOff>507448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705600" y="4571448"/>
          <a:ext cx="11180416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8</xdr:row>
      <xdr:rowOff>189948</xdr:rowOff>
    </xdr:from>
    <xdr:to>
      <xdr:col>4</xdr:col>
      <xdr:colOff>1219200</xdr:colOff>
      <xdr:row>8</xdr:row>
      <xdr:rowOff>507448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33400" y="4571448"/>
          <a:ext cx="617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 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1219200</xdr:colOff>
      <xdr:row>10</xdr:row>
      <xdr:rowOff>191054</xdr:rowOff>
    </xdr:from>
    <xdr:to>
      <xdr:col>8</xdr:col>
      <xdr:colOff>2463800</xdr:colOff>
      <xdr:row>10</xdr:row>
      <xdr:rowOff>508554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229100" y="5842554"/>
          <a:ext cx="13627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    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1193800</xdr:colOff>
      <xdr:row>12</xdr:row>
      <xdr:rowOff>164549</xdr:rowOff>
    </xdr:from>
    <xdr:to>
      <xdr:col>9</xdr:col>
      <xdr:colOff>29816</xdr:colOff>
      <xdr:row>12</xdr:row>
      <xdr:rowOff>482048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680200" y="7086049"/>
          <a:ext cx="11218516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164549</xdr:rowOff>
    </xdr:from>
    <xdr:to>
      <xdr:col>4</xdr:col>
      <xdr:colOff>1181100</xdr:colOff>
      <xdr:row>12</xdr:row>
      <xdr:rowOff>482048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46100" y="7086049"/>
          <a:ext cx="61214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1092200</xdr:colOff>
      <xdr:row>14</xdr:row>
      <xdr:rowOff>181648</xdr:rowOff>
    </xdr:from>
    <xdr:to>
      <xdr:col>8</xdr:col>
      <xdr:colOff>2463800</xdr:colOff>
      <xdr:row>14</xdr:row>
      <xdr:rowOff>499147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102100" y="8373148"/>
          <a:ext cx="137541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  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25399</xdr:colOff>
      <xdr:row>14</xdr:row>
      <xdr:rowOff>177800</xdr:rowOff>
    </xdr:from>
    <xdr:to>
      <xdr:col>3</xdr:col>
      <xdr:colOff>1079500</xdr:colOff>
      <xdr:row>14</xdr:row>
      <xdr:rowOff>495300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8799" y="8369300"/>
          <a:ext cx="35306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3</xdr:col>
      <xdr:colOff>1193800</xdr:colOff>
      <xdr:row>6</xdr:row>
      <xdr:rowOff>171880</xdr:rowOff>
    </xdr:from>
    <xdr:to>
      <xdr:col>8</xdr:col>
      <xdr:colOff>2463800</xdr:colOff>
      <xdr:row>6</xdr:row>
      <xdr:rowOff>486993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203700" y="3283380"/>
          <a:ext cx="13652500" cy="31511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6</xdr:row>
      <xdr:rowOff>171880</xdr:rowOff>
    </xdr:from>
    <xdr:to>
      <xdr:col>3</xdr:col>
      <xdr:colOff>1193800</xdr:colOff>
      <xdr:row>6</xdr:row>
      <xdr:rowOff>482600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33400" y="3283380"/>
          <a:ext cx="3670300" cy="31072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25399</xdr:colOff>
      <xdr:row>10</xdr:row>
      <xdr:rowOff>190500</xdr:rowOff>
    </xdr:from>
    <xdr:to>
      <xdr:col>2</xdr:col>
      <xdr:colOff>1244600</xdr:colOff>
      <xdr:row>10</xdr:row>
      <xdr:rowOff>508000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58799" y="5842000"/>
          <a:ext cx="12192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2179324</xdr:colOff>
      <xdr:row>1</xdr:row>
      <xdr:rowOff>629559</xdr:rowOff>
    </xdr:from>
    <xdr:to>
      <xdr:col>8</xdr:col>
      <xdr:colOff>2154378</xdr:colOff>
      <xdr:row>3</xdr:row>
      <xdr:rowOff>593115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A3E12-4681-BA4B-9188-2FC6ACCB2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5224" y="820059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25399</xdr:colOff>
      <xdr:row>10</xdr:row>
      <xdr:rowOff>190500</xdr:rowOff>
    </xdr:from>
    <xdr:to>
      <xdr:col>3</xdr:col>
      <xdr:colOff>1219200</xdr:colOff>
      <xdr:row>10</xdr:row>
      <xdr:rowOff>508000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6301383-7810-C54F-B8D3-F8A368D8D465}"/>
            </a:ext>
          </a:extLst>
        </xdr:cNvPr>
        <xdr:cNvSpPr txBox="1"/>
      </xdr:nvSpPr>
      <xdr:spPr>
        <a:xfrm>
          <a:off x="558799" y="5842000"/>
          <a:ext cx="36703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0</xdr:colOff>
      <xdr:row>16</xdr:row>
      <xdr:rowOff>257848</xdr:rowOff>
    </xdr:from>
    <xdr:to>
      <xdr:col>4</xdr:col>
      <xdr:colOff>1117600</xdr:colOff>
      <xdr:row>16</xdr:row>
      <xdr:rowOff>575347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8F6185E1-83A4-8F44-9525-B7527A06E01D}"/>
            </a:ext>
          </a:extLst>
        </xdr:cNvPr>
        <xdr:cNvSpPr txBox="1"/>
      </xdr:nvSpPr>
      <xdr:spPr>
        <a:xfrm>
          <a:off x="533400" y="9719348"/>
          <a:ext cx="60706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  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1117600</xdr:colOff>
      <xdr:row>16</xdr:row>
      <xdr:rowOff>253449</xdr:rowOff>
    </xdr:from>
    <xdr:to>
      <xdr:col>9</xdr:col>
      <xdr:colOff>12700</xdr:colOff>
      <xdr:row>16</xdr:row>
      <xdr:rowOff>570948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EE852661-5F95-CE49-8754-0DA832838D95}"/>
            </a:ext>
          </a:extLst>
        </xdr:cNvPr>
        <xdr:cNvSpPr txBox="1"/>
      </xdr:nvSpPr>
      <xdr:spPr>
        <a:xfrm>
          <a:off x="6604000" y="9714949"/>
          <a:ext cx="1127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1" name="Rectangle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13805</xdr:colOff>
      <xdr:row>8</xdr:row>
      <xdr:rowOff>219212</xdr:rowOff>
    </xdr:from>
    <xdr:to>
      <xdr:col>4</xdr:col>
      <xdr:colOff>1214782</xdr:colOff>
      <xdr:row>8</xdr:row>
      <xdr:rowOff>565979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538370" y="4595190"/>
          <a:ext cx="6142934" cy="34676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2</xdr:col>
      <xdr:colOff>13805</xdr:colOff>
      <xdr:row>12</xdr:row>
      <xdr:rowOff>152399</xdr:rowOff>
    </xdr:from>
    <xdr:to>
      <xdr:col>4</xdr:col>
      <xdr:colOff>1090543</xdr:colOff>
      <xdr:row>12</xdr:row>
      <xdr:rowOff>496956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538370" y="7068377"/>
          <a:ext cx="6018695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1090543</xdr:colOff>
      <xdr:row>12</xdr:row>
      <xdr:rowOff>152954</xdr:rowOff>
    </xdr:from>
    <xdr:to>
      <xdr:col>8</xdr:col>
      <xdr:colOff>2459935</xdr:colOff>
      <xdr:row>12</xdr:row>
      <xdr:rowOff>498062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557065" y="7068932"/>
          <a:ext cx="11253305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1104348</xdr:colOff>
      <xdr:row>10</xdr:row>
      <xdr:rowOff>302591</xdr:rowOff>
    </xdr:from>
    <xdr:to>
      <xdr:col>8</xdr:col>
      <xdr:colOff>2457174</xdr:colOff>
      <xdr:row>10</xdr:row>
      <xdr:rowOff>649358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099891" y="5948569"/>
          <a:ext cx="13707718" cy="34676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2</xdr:col>
      <xdr:colOff>14355</xdr:colOff>
      <xdr:row>10</xdr:row>
      <xdr:rowOff>302592</xdr:rowOff>
    </xdr:from>
    <xdr:to>
      <xdr:col>3</xdr:col>
      <xdr:colOff>1104348</xdr:colOff>
      <xdr:row>10</xdr:row>
      <xdr:rowOff>649358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38920" y="5948570"/>
          <a:ext cx="3560971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29263</xdr:colOff>
      <xdr:row>14</xdr:row>
      <xdr:rowOff>248479</xdr:rowOff>
    </xdr:from>
    <xdr:to>
      <xdr:col>3</xdr:col>
      <xdr:colOff>1200978</xdr:colOff>
      <xdr:row>14</xdr:row>
      <xdr:rowOff>595245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53828" y="8434457"/>
          <a:ext cx="3642693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1200978</xdr:colOff>
      <xdr:row>14</xdr:row>
      <xdr:rowOff>249581</xdr:rowOff>
    </xdr:from>
    <xdr:to>
      <xdr:col>8</xdr:col>
      <xdr:colOff>2470977</xdr:colOff>
      <xdr:row>14</xdr:row>
      <xdr:rowOff>594138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196521" y="8435559"/>
          <a:ext cx="13624891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1173370</xdr:colOff>
      <xdr:row>6</xdr:row>
      <xdr:rowOff>234674</xdr:rowOff>
    </xdr:from>
    <xdr:to>
      <xdr:col>9</xdr:col>
      <xdr:colOff>0</xdr:colOff>
      <xdr:row>6</xdr:row>
      <xdr:rowOff>579231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4168913" y="3340652"/>
          <a:ext cx="13652500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2191955</xdr:colOff>
      <xdr:row>1</xdr:row>
      <xdr:rowOff>630686</xdr:rowOff>
    </xdr:from>
    <xdr:to>
      <xdr:col>8</xdr:col>
      <xdr:colOff>2172531</xdr:colOff>
      <xdr:row>3</xdr:row>
      <xdr:rowOff>599764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4A9E47-F9BB-6C45-A895-A048F7FED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71412" y="823947"/>
          <a:ext cx="2451554" cy="1170056"/>
        </a:xfrm>
        <a:prstGeom prst="rect">
          <a:avLst/>
        </a:prstGeom>
      </xdr:spPr>
    </xdr:pic>
    <xdr:clientData/>
  </xdr:twoCellAnchor>
  <xdr:twoCellAnchor>
    <xdr:from>
      <xdr:col>4</xdr:col>
      <xdr:colOff>1200978</xdr:colOff>
      <xdr:row>8</xdr:row>
      <xdr:rowOff>223081</xdr:rowOff>
    </xdr:from>
    <xdr:to>
      <xdr:col>8</xdr:col>
      <xdr:colOff>2447235</xdr:colOff>
      <xdr:row>8</xdr:row>
      <xdr:rowOff>568189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0F3A24C-B3D8-E54E-BF3D-D7293A0932C7}"/>
            </a:ext>
          </a:extLst>
        </xdr:cNvPr>
        <xdr:cNvSpPr txBox="1"/>
      </xdr:nvSpPr>
      <xdr:spPr>
        <a:xfrm>
          <a:off x="6667500" y="4599059"/>
          <a:ext cx="11130170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13806</xdr:colOff>
      <xdr:row>6</xdr:row>
      <xdr:rowOff>233569</xdr:rowOff>
    </xdr:from>
    <xdr:to>
      <xdr:col>3</xdr:col>
      <xdr:colOff>1173370</xdr:colOff>
      <xdr:row>6</xdr:row>
      <xdr:rowOff>580335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8010B83-B09C-DB48-9DB1-C515F3C022DD}"/>
            </a:ext>
          </a:extLst>
        </xdr:cNvPr>
        <xdr:cNvSpPr txBox="1"/>
      </xdr:nvSpPr>
      <xdr:spPr>
        <a:xfrm>
          <a:off x="538371" y="3339547"/>
          <a:ext cx="3630542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13804</xdr:colOff>
      <xdr:row>6</xdr:row>
      <xdr:rowOff>219213</xdr:rowOff>
    </xdr:from>
    <xdr:to>
      <xdr:col>3</xdr:col>
      <xdr:colOff>1145761</xdr:colOff>
      <xdr:row>6</xdr:row>
      <xdr:rowOff>565979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3B59930-9F22-C14F-85BA-9805EA2D0D3A}"/>
            </a:ext>
          </a:extLst>
        </xdr:cNvPr>
        <xdr:cNvSpPr txBox="1"/>
      </xdr:nvSpPr>
      <xdr:spPr>
        <a:xfrm>
          <a:off x="538369" y="4595191"/>
          <a:ext cx="3602935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13805</xdr:colOff>
      <xdr:row>16</xdr:row>
      <xdr:rowOff>291546</xdr:rowOff>
    </xdr:from>
    <xdr:to>
      <xdr:col>4</xdr:col>
      <xdr:colOff>1200978</xdr:colOff>
      <xdr:row>16</xdr:row>
      <xdr:rowOff>636103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8CA94E0-B372-D24A-B5A5-AA9460D1939D}"/>
            </a:ext>
          </a:extLst>
        </xdr:cNvPr>
        <xdr:cNvSpPr txBox="1"/>
      </xdr:nvSpPr>
      <xdr:spPr>
        <a:xfrm>
          <a:off x="538370" y="9747524"/>
          <a:ext cx="6129130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1200977</xdr:colOff>
      <xdr:row>16</xdr:row>
      <xdr:rowOff>292102</xdr:rowOff>
    </xdr:from>
    <xdr:to>
      <xdr:col>8</xdr:col>
      <xdr:colOff>2457173</xdr:colOff>
      <xdr:row>16</xdr:row>
      <xdr:rowOff>637210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C042C05-5BDC-8A45-AD01-C2709C5F0CC7}"/>
            </a:ext>
          </a:extLst>
        </xdr:cNvPr>
        <xdr:cNvSpPr txBox="1"/>
      </xdr:nvSpPr>
      <xdr:spPr>
        <a:xfrm>
          <a:off x="6667499" y="9748080"/>
          <a:ext cx="11140109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0" name="Rectangl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1231900</xdr:colOff>
      <xdr:row>6</xdr:row>
      <xdr:rowOff>177800</xdr:rowOff>
    </xdr:from>
    <xdr:to>
      <xdr:col>9</xdr:col>
      <xdr:colOff>0</xdr:colOff>
      <xdr:row>6</xdr:row>
      <xdr:rowOff>495300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241800" y="3289300"/>
          <a:ext cx="13627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8</xdr:row>
      <xdr:rowOff>190500</xdr:rowOff>
    </xdr:from>
    <xdr:to>
      <xdr:col>4</xdr:col>
      <xdr:colOff>1181100</xdr:colOff>
      <xdr:row>8</xdr:row>
      <xdr:rowOff>508000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533400" y="4572000"/>
          <a:ext cx="613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1168400</xdr:colOff>
      <xdr:row>12</xdr:row>
      <xdr:rowOff>177800</xdr:rowOff>
    </xdr:from>
    <xdr:to>
      <xdr:col>8</xdr:col>
      <xdr:colOff>2462695</xdr:colOff>
      <xdr:row>12</xdr:row>
      <xdr:rowOff>495300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654800" y="7099300"/>
          <a:ext cx="112002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1219200</xdr:colOff>
      <xdr:row>10</xdr:row>
      <xdr:rowOff>177800</xdr:rowOff>
    </xdr:from>
    <xdr:to>
      <xdr:col>9</xdr:col>
      <xdr:colOff>0</xdr:colOff>
      <xdr:row>10</xdr:row>
      <xdr:rowOff>495300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752600" y="5829300"/>
          <a:ext cx="16116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                                                       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177800</xdr:rowOff>
    </xdr:from>
    <xdr:to>
      <xdr:col>4</xdr:col>
      <xdr:colOff>1181100</xdr:colOff>
      <xdr:row>12</xdr:row>
      <xdr:rowOff>495300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546100" y="7099300"/>
          <a:ext cx="6121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                                                    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1206500</xdr:colOff>
      <xdr:row>14</xdr:row>
      <xdr:rowOff>177800</xdr:rowOff>
    </xdr:from>
    <xdr:to>
      <xdr:col>8</xdr:col>
      <xdr:colOff>2463800</xdr:colOff>
      <xdr:row>14</xdr:row>
      <xdr:rowOff>495300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739900" y="8369300"/>
          <a:ext cx="16116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                                                 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12701</xdr:colOff>
      <xdr:row>14</xdr:row>
      <xdr:rowOff>177800</xdr:rowOff>
    </xdr:from>
    <xdr:to>
      <xdr:col>2</xdr:col>
      <xdr:colOff>1206500</xdr:colOff>
      <xdr:row>14</xdr:row>
      <xdr:rowOff>495299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546101" y="8369300"/>
          <a:ext cx="11937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D62C66-A62D-FA48-8003-202A095CD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4</xdr:col>
      <xdr:colOff>1193800</xdr:colOff>
      <xdr:row>8</xdr:row>
      <xdr:rowOff>190500</xdr:rowOff>
    </xdr:from>
    <xdr:to>
      <xdr:col>8</xdr:col>
      <xdr:colOff>2475395</xdr:colOff>
      <xdr:row>8</xdr:row>
      <xdr:rowOff>508000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85E1495-6AC8-E24E-8FFD-7451B4BD29CA}"/>
            </a:ext>
          </a:extLst>
        </xdr:cNvPr>
        <xdr:cNvSpPr txBox="1"/>
      </xdr:nvSpPr>
      <xdr:spPr>
        <a:xfrm>
          <a:off x="6680200" y="4572000"/>
          <a:ext cx="111875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3</xdr:col>
      <xdr:colOff>1244600</xdr:colOff>
      <xdr:row>10</xdr:row>
      <xdr:rowOff>495299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A90E654-4B91-F749-8F2D-EAB12BA66551}"/>
            </a:ext>
          </a:extLst>
        </xdr:cNvPr>
        <xdr:cNvSpPr txBox="1"/>
      </xdr:nvSpPr>
      <xdr:spPr>
        <a:xfrm>
          <a:off x="546100" y="58293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3</xdr:col>
      <xdr:colOff>1244600</xdr:colOff>
      <xdr:row>14</xdr:row>
      <xdr:rowOff>495299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90B7A5C-4249-6A49-99AD-DB6A69D81E9A}"/>
            </a:ext>
          </a:extLst>
        </xdr:cNvPr>
        <xdr:cNvSpPr txBox="1"/>
      </xdr:nvSpPr>
      <xdr:spPr>
        <a:xfrm>
          <a:off x="546100" y="70993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6</xdr:row>
      <xdr:rowOff>177800</xdr:rowOff>
    </xdr:from>
    <xdr:to>
      <xdr:col>3</xdr:col>
      <xdr:colOff>1244600</xdr:colOff>
      <xdr:row>6</xdr:row>
      <xdr:rowOff>495299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5212A38-8205-C94D-9620-3749736229A3}"/>
            </a:ext>
          </a:extLst>
        </xdr:cNvPr>
        <xdr:cNvSpPr txBox="1"/>
      </xdr:nvSpPr>
      <xdr:spPr>
        <a:xfrm>
          <a:off x="546100" y="32893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3</xdr:col>
      <xdr:colOff>1244600</xdr:colOff>
      <xdr:row>10</xdr:row>
      <xdr:rowOff>495299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6D85DF7-C1F2-6C4C-8E09-62C226EF6EDF}"/>
            </a:ext>
          </a:extLst>
        </xdr:cNvPr>
        <xdr:cNvSpPr txBox="1"/>
      </xdr:nvSpPr>
      <xdr:spPr>
        <a:xfrm>
          <a:off x="546100" y="58293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3</xdr:col>
      <xdr:colOff>1244600</xdr:colOff>
      <xdr:row>14</xdr:row>
      <xdr:rowOff>495299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337ECAC-B96B-494A-9303-DF4BEEA66E1E}"/>
            </a:ext>
          </a:extLst>
        </xdr:cNvPr>
        <xdr:cNvSpPr txBox="1"/>
      </xdr:nvSpPr>
      <xdr:spPr>
        <a:xfrm>
          <a:off x="546100" y="83693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4</xdr:col>
      <xdr:colOff>1168401</xdr:colOff>
      <xdr:row>16</xdr:row>
      <xdr:rowOff>190500</xdr:rowOff>
    </xdr:from>
    <xdr:to>
      <xdr:col>9</xdr:col>
      <xdr:colOff>1</xdr:colOff>
      <xdr:row>16</xdr:row>
      <xdr:rowOff>508000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CC26E37-DBB5-6B45-85A8-2F9722920D15}"/>
            </a:ext>
          </a:extLst>
        </xdr:cNvPr>
        <xdr:cNvSpPr txBox="1"/>
      </xdr:nvSpPr>
      <xdr:spPr>
        <a:xfrm>
          <a:off x="6654801" y="9652000"/>
          <a:ext cx="11214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16</xdr:row>
      <xdr:rowOff>190500</xdr:rowOff>
    </xdr:from>
    <xdr:to>
      <xdr:col>4</xdr:col>
      <xdr:colOff>1181100</xdr:colOff>
      <xdr:row>16</xdr:row>
      <xdr:rowOff>508000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8B9E840-7788-B048-B35E-7A9F886A3A0B}"/>
            </a:ext>
          </a:extLst>
        </xdr:cNvPr>
        <xdr:cNvSpPr txBox="1"/>
      </xdr:nvSpPr>
      <xdr:spPr>
        <a:xfrm>
          <a:off x="558800" y="9652000"/>
          <a:ext cx="6108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6" name="Rectangle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1219200</xdr:colOff>
      <xdr:row>6</xdr:row>
      <xdr:rowOff>241300</xdr:rowOff>
    </xdr:from>
    <xdr:to>
      <xdr:col>9</xdr:col>
      <xdr:colOff>0</xdr:colOff>
      <xdr:row>6</xdr:row>
      <xdr:rowOff>558800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6705600" y="3352800"/>
          <a:ext cx="11163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1244600</xdr:colOff>
      <xdr:row>8</xdr:row>
      <xdr:rowOff>190500</xdr:rowOff>
    </xdr:from>
    <xdr:to>
      <xdr:col>9</xdr:col>
      <xdr:colOff>0</xdr:colOff>
      <xdr:row>8</xdr:row>
      <xdr:rowOff>508000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4254500" y="4572000"/>
          <a:ext cx="13614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8</xdr:row>
      <xdr:rowOff>190500</xdr:rowOff>
    </xdr:from>
    <xdr:to>
      <xdr:col>3</xdr:col>
      <xdr:colOff>1257299</xdr:colOff>
      <xdr:row>8</xdr:row>
      <xdr:rowOff>507999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33400" y="4572000"/>
          <a:ext cx="37337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25400</xdr:colOff>
      <xdr:row>12</xdr:row>
      <xdr:rowOff>215900</xdr:rowOff>
    </xdr:from>
    <xdr:to>
      <xdr:col>3</xdr:col>
      <xdr:colOff>1181100</xdr:colOff>
      <xdr:row>12</xdr:row>
      <xdr:rowOff>533399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558800" y="7137400"/>
          <a:ext cx="363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25400</xdr:colOff>
      <xdr:row>16</xdr:row>
      <xdr:rowOff>241300</xdr:rowOff>
    </xdr:from>
    <xdr:to>
      <xdr:col>3</xdr:col>
      <xdr:colOff>1181100</xdr:colOff>
      <xdr:row>16</xdr:row>
      <xdr:rowOff>558799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558800" y="9702800"/>
          <a:ext cx="363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203200</xdr:rowOff>
    </xdr:from>
    <xdr:to>
      <xdr:col>4</xdr:col>
      <xdr:colOff>1231900</xdr:colOff>
      <xdr:row>10</xdr:row>
      <xdr:rowOff>520700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546100" y="5854700"/>
          <a:ext cx="617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1168400</xdr:colOff>
      <xdr:row>12</xdr:row>
      <xdr:rowOff>215900</xdr:rowOff>
    </xdr:from>
    <xdr:to>
      <xdr:col>8</xdr:col>
      <xdr:colOff>2463800</xdr:colOff>
      <xdr:row>12</xdr:row>
      <xdr:rowOff>533400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4178300" y="7137400"/>
          <a:ext cx="13677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228600</xdr:rowOff>
    </xdr:from>
    <xdr:to>
      <xdr:col>4</xdr:col>
      <xdr:colOff>1219200</xdr:colOff>
      <xdr:row>14</xdr:row>
      <xdr:rowOff>546100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533400" y="8420100"/>
          <a:ext cx="617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1244600</xdr:colOff>
      <xdr:row>10</xdr:row>
      <xdr:rowOff>203201</xdr:rowOff>
    </xdr:from>
    <xdr:to>
      <xdr:col>8</xdr:col>
      <xdr:colOff>2463800</xdr:colOff>
      <xdr:row>10</xdr:row>
      <xdr:rowOff>520701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6731000" y="5854701"/>
          <a:ext cx="11125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1219200</xdr:colOff>
      <xdr:row>14</xdr:row>
      <xdr:rowOff>228601</xdr:rowOff>
    </xdr:from>
    <xdr:to>
      <xdr:col>9</xdr:col>
      <xdr:colOff>0</xdr:colOff>
      <xdr:row>14</xdr:row>
      <xdr:rowOff>546101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6705600" y="8420101"/>
          <a:ext cx="11163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2176009</xdr:colOff>
      <xdr:row>1</xdr:row>
      <xdr:rowOff>635000</xdr:rowOff>
    </xdr:from>
    <xdr:to>
      <xdr:col>8</xdr:col>
      <xdr:colOff>2151063</xdr:colOff>
      <xdr:row>3</xdr:row>
      <xdr:rowOff>598556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646696-7BC8-B64D-99E2-347B59486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1909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6</xdr:row>
      <xdr:rowOff>241300</xdr:rowOff>
    </xdr:from>
    <xdr:to>
      <xdr:col>4</xdr:col>
      <xdr:colOff>1206500</xdr:colOff>
      <xdr:row>6</xdr:row>
      <xdr:rowOff>558800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21C9458-8918-5A48-B416-C978C36F8C0A}"/>
            </a:ext>
          </a:extLst>
        </xdr:cNvPr>
        <xdr:cNvSpPr txBox="1"/>
      </xdr:nvSpPr>
      <xdr:spPr>
        <a:xfrm>
          <a:off x="546100" y="3352800"/>
          <a:ext cx="614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1181100</xdr:colOff>
      <xdr:row>16</xdr:row>
      <xdr:rowOff>241300</xdr:rowOff>
    </xdr:from>
    <xdr:to>
      <xdr:col>9</xdr:col>
      <xdr:colOff>0</xdr:colOff>
      <xdr:row>16</xdr:row>
      <xdr:rowOff>558800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A19DDBB-81CE-8642-996B-BEB36AED80E4}"/>
            </a:ext>
          </a:extLst>
        </xdr:cNvPr>
        <xdr:cNvSpPr txBox="1"/>
      </xdr:nvSpPr>
      <xdr:spPr>
        <a:xfrm>
          <a:off x="4191000" y="9702800"/>
          <a:ext cx="13677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3" name="Rectangl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6</xdr:row>
      <xdr:rowOff>215900</xdr:rowOff>
    </xdr:from>
    <xdr:to>
      <xdr:col>4</xdr:col>
      <xdr:colOff>1206500</xdr:colOff>
      <xdr:row>6</xdr:row>
      <xdr:rowOff>533400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533400" y="3327400"/>
          <a:ext cx="615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1206500</xdr:colOff>
      <xdr:row>6</xdr:row>
      <xdr:rowOff>215900</xdr:rowOff>
    </xdr:from>
    <xdr:to>
      <xdr:col>8</xdr:col>
      <xdr:colOff>2475395</xdr:colOff>
      <xdr:row>6</xdr:row>
      <xdr:rowOff>533400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6692900" y="3327400"/>
          <a:ext cx="111748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1206500</xdr:colOff>
      <xdr:row>10</xdr:row>
      <xdr:rowOff>215900</xdr:rowOff>
    </xdr:from>
    <xdr:to>
      <xdr:col>8</xdr:col>
      <xdr:colOff>2462695</xdr:colOff>
      <xdr:row>10</xdr:row>
      <xdr:rowOff>533400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6692900" y="5867400"/>
          <a:ext cx="111621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1282700</xdr:colOff>
      <xdr:row>8</xdr:row>
      <xdr:rowOff>228600</xdr:rowOff>
    </xdr:from>
    <xdr:to>
      <xdr:col>9</xdr:col>
      <xdr:colOff>0</xdr:colOff>
      <xdr:row>8</xdr:row>
      <xdr:rowOff>546100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4292600" y="4610100"/>
          <a:ext cx="13576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12</xdr:row>
      <xdr:rowOff>215900</xdr:rowOff>
    </xdr:from>
    <xdr:to>
      <xdr:col>8</xdr:col>
      <xdr:colOff>2463800</xdr:colOff>
      <xdr:row>12</xdr:row>
      <xdr:rowOff>533400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203700" y="7137400"/>
          <a:ext cx="13652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215900</xdr:rowOff>
    </xdr:from>
    <xdr:to>
      <xdr:col>4</xdr:col>
      <xdr:colOff>1206500</xdr:colOff>
      <xdr:row>10</xdr:row>
      <xdr:rowOff>533400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546100" y="5867400"/>
          <a:ext cx="614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12</xdr:row>
      <xdr:rowOff>215900</xdr:rowOff>
    </xdr:from>
    <xdr:to>
      <xdr:col>3</xdr:col>
      <xdr:colOff>1193800</xdr:colOff>
      <xdr:row>12</xdr:row>
      <xdr:rowOff>533399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533400" y="7137400"/>
          <a:ext cx="3670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14</xdr:row>
      <xdr:rowOff>190500</xdr:rowOff>
    </xdr:from>
    <xdr:to>
      <xdr:col>4</xdr:col>
      <xdr:colOff>1054100</xdr:colOff>
      <xdr:row>14</xdr:row>
      <xdr:rowOff>508000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546100" y="8382000"/>
          <a:ext cx="5994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2168250</xdr:colOff>
      <xdr:row>1</xdr:row>
      <xdr:rowOff>635000</xdr:rowOff>
    </xdr:from>
    <xdr:to>
      <xdr:col>8</xdr:col>
      <xdr:colOff>2143304</xdr:colOff>
      <xdr:row>3</xdr:row>
      <xdr:rowOff>598556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DCEDB8-F4D4-AF4D-B834-BE9CD0F7C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15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</xdr:row>
      <xdr:rowOff>228600</xdr:rowOff>
    </xdr:from>
    <xdr:to>
      <xdr:col>3</xdr:col>
      <xdr:colOff>1269999</xdr:colOff>
      <xdr:row>8</xdr:row>
      <xdr:rowOff>546099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02DEC41-9A8F-4F47-A64B-C108396A456D}"/>
            </a:ext>
          </a:extLst>
        </xdr:cNvPr>
        <xdr:cNvSpPr txBox="1"/>
      </xdr:nvSpPr>
      <xdr:spPr>
        <a:xfrm>
          <a:off x="558800" y="4610100"/>
          <a:ext cx="37210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4</xdr:col>
      <xdr:colOff>1054100</xdr:colOff>
      <xdr:row>14</xdr:row>
      <xdr:rowOff>190500</xdr:rowOff>
    </xdr:from>
    <xdr:to>
      <xdr:col>8</xdr:col>
      <xdr:colOff>2463800</xdr:colOff>
      <xdr:row>14</xdr:row>
      <xdr:rowOff>508000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9BF7BD3-6393-CD41-A1CE-06D7F1435DF4}"/>
            </a:ext>
          </a:extLst>
        </xdr:cNvPr>
        <xdr:cNvSpPr txBox="1"/>
      </xdr:nvSpPr>
      <xdr:spPr>
        <a:xfrm>
          <a:off x="6540500" y="8382000"/>
          <a:ext cx="11315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1231900</xdr:colOff>
      <xdr:row>16</xdr:row>
      <xdr:rowOff>215900</xdr:rowOff>
    </xdr:from>
    <xdr:to>
      <xdr:col>9</xdr:col>
      <xdr:colOff>0</xdr:colOff>
      <xdr:row>16</xdr:row>
      <xdr:rowOff>533400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3AFA058-630F-754D-995A-84F629729AFD}"/>
            </a:ext>
          </a:extLst>
        </xdr:cNvPr>
        <xdr:cNvSpPr txBox="1"/>
      </xdr:nvSpPr>
      <xdr:spPr>
        <a:xfrm>
          <a:off x="4241800" y="9677400"/>
          <a:ext cx="13627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215900</xdr:rowOff>
    </xdr:from>
    <xdr:to>
      <xdr:col>3</xdr:col>
      <xdr:colOff>1230795</xdr:colOff>
      <xdr:row>16</xdr:row>
      <xdr:rowOff>533400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BAC7429-8656-F843-B9B1-4EFD5DA327D7}"/>
            </a:ext>
          </a:extLst>
        </xdr:cNvPr>
        <xdr:cNvSpPr txBox="1"/>
      </xdr:nvSpPr>
      <xdr:spPr>
        <a:xfrm>
          <a:off x="546100" y="9677400"/>
          <a:ext cx="36945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12700</xdr:colOff>
      <xdr:row>10</xdr:row>
      <xdr:rowOff>228600</xdr:rowOff>
    </xdr:from>
    <xdr:to>
      <xdr:col>3</xdr:col>
      <xdr:colOff>1206500</xdr:colOff>
      <xdr:row>10</xdr:row>
      <xdr:rowOff>546099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546100" y="5880100"/>
          <a:ext cx="3670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14</xdr:row>
      <xdr:rowOff>228600</xdr:rowOff>
    </xdr:from>
    <xdr:to>
      <xdr:col>3</xdr:col>
      <xdr:colOff>1168400</xdr:colOff>
      <xdr:row>14</xdr:row>
      <xdr:rowOff>546099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546100" y="8420100"/>
          <a:ext cx="363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0</xdr:colOff>
      <xdr:row>8</xdr:row>
      <xdr:rowOff>228600</xdr:rowOff>
    </xdr:from>
    <xdr:to>
      <xdr:col>4</xdr:col>
      <xdr:colOff>1257300</xdr:colOff>
      <xdr:row>8</xdr:row>
      <xdr:rowOff>546100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533400" y="4610100"/>
          <a:ext cx="621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1181100</xdr:colOff>
      <xdr:row>10</xdr:row>
      <xdr:rowOff>228600</xdr:rowOff>
    </xdr:from>
    <xdr:to>
      <xdr:col>9</xdr:col>
      <xdr:colOff>0</xdr:colOff>
      <xdr:row>10</xdr:row>
      <xdr:rowOff>546100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191000" y="5880100"/>
          <a:ext cx="13677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12</xdr:row>
      <xdr:rowOff>228600</xdr:rowOff>
    </xdr:from>
    <xdr:to>
      <xdr:col>4</xdr:col>
      <xdr:colOff>1181100</xdr:colOff>
      <xdr:row>12</xdr:row>
      <xdr:rowOff>546100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533400" y="7150100"/>
          <a:ext cx="613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1155700</xdr:colOff>
      <xdr:row>14</xdr:row>
      <xdr:rowOff>228600</xdr:rowOff>
    </xdr:from>
    <xdr:to>
      <xdr:col>9</xdr:col>
      <xdr:colOff>0</xdr:colOff>
      <xdr:row>14</xdr:row>
      <xdr:rowOff>546100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4165600" y="8420100"/>
          <a:ext cx="13703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1231900</xdr:colOff>
      <xdr:row>6</xdr:row>
      <xdr:rowOff>254000</xdr:rowOff>
    </xdr:from>
    <xdr:to>
      <xdr:col>8</xdr:col>
      <xdr:colOff>2451100</xdr:colOff>
      <xdr:row>6</xdr:row>
      <xdr:rowOff>571500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4241800" y="3365500"/>
          <a:ext cx="13601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1193801</xdr:colOff>
      <xdr:row>12</xdr:row>
      <xdr:rowOff>228600</xdr:rowOff>
    </xdr:from>
    <xdr:to>
      <xdr:col>8</xdr:col>
      <xdr:colOff>2463801</xdr:colOff>
      <xdr:row>12</xdr:row>
      <xdr:rowOff>546100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6680201" y="7150100"/>
          <a:ext cx="11176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1257301</xdr:colOff>
      <xdr:row>8</xdr:row>
      <xdr:rowOff>228600</xdr:rowOff>
    </xdr:from>
    <xdr:to>
      <xdr:col>8</xdr:col>
      <xdr:colOff>2463801</xdr:colOff>
      <xdr:row>8</xdr:row>
      <xdr:rowOff>546100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6743701" y="4610100"/>
          <a:ext cx="11112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2168250</xdr:colOff>
      <xdr:row>1</xdr:row>
      <xdr:rowOff>647700</xdr:rowOff>
    </xdr:from>
    <xdr:to>
      <xdr:col>8</xdr:col>
      <xdr:colOff>2143304</xdr:colOff>
      <xdr:row>3</xdr:row>
      <xdr:rowOff>611256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BE73BE-71C2-F848-879A-2361AB7CC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150" y="8382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6</xdr:row>
      <xdr:rowOff>254000</xdr:rowOff>
    </xdr:from>
    <xdr:to>
      <xdr:col>3</xdr:col>
      <xdr:colOff>1244600</xdr:colOff>
      <xdr:row>6</xdr:row>
      <xdr:rowOff>571499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72711-741F-BF42-8DC3-BCB8B69E05BD}"/>
            </a:ext>
          </a:extLst>
        </xdr:cNvPr>
        <xdr:cNvSpPr txBox="1"/>
      </xdr:nvSpPr>
      <xdr:spPr>
        <a:xfrm>
          <a:off x="546100" y="33655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0</xdr:colOff>
      <xdr:row>16</xdr:row>
      <xdr:rowOff>215900</xdr:rowOff>
    </xdr:from>
    <xdr:to>
      <xdr:col>4</xdr:col>
      <xdr:colOff>1193800</xdr:colOff>
      <xdr:row>16</xdr:row>
      <xdr:rowOff>533400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53A0E6D-CDEF-2049-AE73-BC7300E2148B}"/>
            </a:ext>
          </a:extLst>
        </xdr:cNvPr>
        <xdr:cNvSpPr txBox="1"/>
      </xdr:nvSpPr>
      <xdr:spPr>
        <a:xfrm>
          <a:off x="533400" y="9677400"/>
          <a:ext cx="614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1193801</xdr:colOff>
      <xdr:row>16</xdr:row>
      <xdr:rowOff>215900</xdr:rowOff>
    </xdr:from>
    <xdr:to>
      <xdr:col>9</xdr:col>
      <xdr:colOff>1</xdr:colOff>
      <xdr:row>16</xdr:row>
      <xdr:rowOff>533400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3D19DE8-2FB8-9D4A-B49E-830A2A2A0597}"/>
            </a:ext>
          </a:extLst>
        </xdr:cNvPr>
        <xdr:cNvSpPr txBox="1"/>
      </xdr:nvSpPr>
      <xdr:spPr>
        <a:xfrm>
          <a:off x="6680201" y="9677400"/>
          <a:ext cx="11188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12700</xdr:colOff>
      <xdr:row>10</xdr:row>
      <xdr:rowOff>228600</xdr:rowOff>
    </xdr:from>
    <xdr:to>
      <xdr:col>3</xdr:col>
      <xdr:colOff>1168400</xdr:colOff>
      <xdr:row>10</xdr:row>
      <xdr:rowOff>546099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546100" y="5880100"/>
          <a:ext cx="363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14</xdr:row>
      <xdr:rowOff>228600</xdr:rowOff>
    </xdr:from>
    <xdr:to>
      <xdr:col>3</xdr:col>
      <xdr:colOff>1117600</xdr:colOff>
      <xdr:row>14</xdr:row>
      <xdr:rowOff>546099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546100" y="8420100"/>
          <a:ext cx="3581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8</xdr:row>
      <xdr:rowOff>228600</xdr:rowOff>
    </xdr:from>
    <xdr:to>
      <xdr:col>4</xdr:col>
      <xdr:colOff>1206500</xdr:colOff>
      <xdr:row>8</xdr:row>
      <xdr:rowOff>546100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546100" y="4610100"/>
          <a:ext cx="614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1168400</xdr:colOff>
      <xdr:row>10</xdr:row>
      <xdr:rowOff>228600</xdr:rowOff>
    </xdr:from>
    <xdr:to>
      <xdr:col>8</xdr:col>
      <xdr:colOff>2463800</xdr:colOff>
      <xdr:row>10</xdr:row>
      <xdr:rowOff>546100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4178300" y="5880100"/>
          <a:ext cx="13677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12</xdr:row>
      <xdr:rowOff>228600</xdr:rowOff>
    </xdr:from>
    <xdr:to>
      <xdr:col>4</xdr:col>
      <xdr:colOff>1181100</xdr:colOff>
      <xdr:row>12</xdr:row>
      <xdr:rowOff>546100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533400" y="7150100"/>
          <a:ext cx="613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1117600</xdr:colOff>
      <xdr:row>14</xdr:row>
      <xdr:rowOff>228600</xdr:rowOff>
    </xdr:from>
    <xdr:to>
      <xdr:col>9</xdr:col>
      <xdr:colOff>12700</xdr:colOff>
      <xdr:row>14</xdr:row>
      <xdr:rowOff>546100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4127500" y="8420100"/>
          <a:ext cx="1375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16</xdr:row>
      <xdr:rowOff>228600</xdr:rowOff>
    </xdr:from>
    <xdr:to>
      <xdr:col>4</xdr:col>
      <xdr:colOff>1193800</xdr:colOff>
      <xdr:row>16</xdr:row>
      <xdr:rowOff>546100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533400" y="9690100"/>
          <a:ext cx="614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1219200</xdr:colOff>
      <xdr:row>8</xdr:row>
      <xdr:rowOff>228600</xdr:rowOff>
    </xdr:from>
    <xdr:to>
      <xdr:col>8</xdr:col>
      <xdr:colOff>2463800</xdr:colOff>
      <xdr:row>8</xdr:row>
      <xdr:rowOff>546100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6705600" y="4610100"/>
          <a:ext cx="11150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1181100</xdr:colOff>
      <xdr:row>12</xdr:row>
      <xdr:rowOff>228600</xdr:rowOff>
    </xdr:from>
    <xdr:to>
      <xdr:col>8</xdr:col>
      <xdr:colOff>2463800</xdr:colOff>
      <xdr:row>12</xdr:row>
      <xdr:rowOff>546100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6667500" y="7150100"/>
          <a:ext cx="11188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2168250</xdr:colOff>
      <xdr:row>1</xdr:row>
      <xdr:rowOff>635000</xdr:rowOff>
    </xdr:from>
    <xdr:to>
      <xdr:col>8</xdr:col>
      <xdr:colOff>2143304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A248AA-9C01-6345-8C03-67B2A43A3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15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4</xdr:col>
      <xdr:colOff>1193800</xdr:colOff>
      <xdr:row>16</xdr:row>
      <xdr:rowOff>228600</xdr:rowOff>
    </xdr:from>
    <xdr:to>
      <xdr:col>8</xdr:col>
      <xdr:colOff>2463800</xdr:colOff>
      <xdr:row>16</xdr:row>
      <xdr:rowOff>546100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42025D4-852B-C841-8F3B-AFFAE33E1068}"/>
            </a:ext>
          </a:extLst>
        </xdr:cNvPr>
        <xdr:cNvSpPr txBox="1"/>
      </xdr:nvSpPr>
      <xdr:spPr>
        <a:xfrm>
          <a:off x="6680200" y="9690100"/>
          <a:ext cx="11176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6</xdr:row>
      <xdr:rowOff>228600</xdr:rowOff>
    </xdr:from>
    <xdr:to>
      <xdr:col>3</xdr:col>
      <xdr:colOff>1104900</xdr:colOff>
      <xdr:row>6</xdr:row>
      <xdr:rowOff>546099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B4E7380-524A-ED4E-B089-258A58CB939C}"/>
            </a:ext>
          </a:extLst>
        </xdr:cNvPr>
        <xdr:cNvSpPr txBox="1"/>
      </xdr:nvSpPr>
      <xdr:spPr>
        <a:xfrm>
          <a:off x="546100" y="9690100"/>
          <a:ext cx="3568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3</xdr:col>
      <xdr:colOff>1104900</xdr:colOff>
      <xdr:row>6</xdr:row>
      <xdr:rowOff>228600</xdr:rowOff>
    </xdr:from>
    <xdr:to>
      <xdr:col>9</xdr:col>
      <xdr:colOff>0</xdr:colOff>
      <xdr:row>6</xdr:row>
      <xdr:rowOff>546100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B8A285A-505C-EF4A-8A42-CF243E687B2D}"/>
            </a:ext>
          </a:extLst>
        </xdr:cNvPr>
        <xdr:cNvSpPr txBox="1"/>
      </xdr:nvSpPr>
      <xdr:spPr>
        <a:xfrm>
          <a:off x="4114800" y="3340100"/>
          <a:ext cx="1375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12700</xdr:colOff>
      <xdr:row>10</xdr:row>
      <xdr:rowOff>228600</xdr:rowOff>
    </xdr:from>
    <xdr:to>
      <xdr:col>3</xdr:col>
      <xdr:colOff>1143000</xdr:colOff>
      <xdr:row>10</xdr:row>
      <xdr:rowOff>546099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546100" y="5880100"/>
          <a:ext cx="3606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14</xdr:row>
      <xdr:rowOff>228600</xdr:rowOff>
    </xdr:from>
    <xdr:to>
      <xdr:col>3</xdr:col>
      <xdr:colOff>1181100</xdr:colOff>
      <xdr:row>14</xdr:row>
      <xdr:rowOff>546099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546100" y="8420100"/>
          <a:ext cx="3644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3</xdr:col>
      <xdr:colOff>1193800</xdr:colOff>
      <xdr:row>6</xdr:row>
      <xdr:rowOff>279400</xdr:rowOff>
    </xdr:from>
    <xdr:to>
      <xdr:col>9</xdr:col>
      <xdr:colOff>0</xdr:colOff>
      <xdr:row>6</xdr:row>
      <xdr:rowOff>596900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4203700" y="3390900"/>
          <a:ext cx="13665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228600</xdr:rowOff>
    </xdr:from>
    <xdr:to>
      <xdr:col>4</xdr:col>
      <xdr:colOff>1181100</xdr:colOff>
      <xdr:row>8</xdr:row>
      <xdr:rowOff>546100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546100" y="4610100"/>
          <a:ext cx="6121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1155700</xdr:colOff>
      <xdr:row>10</xdr:row>
      <xdr:rowOff>228600</xdr:rowOff>
    </xdr:from>
    <xdr:to>
      <xdr:col>8</xdr:col>
      <xdr:colOff>2463800</xdr:colOff>
      <xdr:row>10</xdr:row>
      <xdr:rowOff>546100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4165600" y="5880100"/>
          <a:ext cx="13690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12</xdr:row>
      <xdr:rowOff>228600</xdr:rowOff>
    </xdr:from>
    <xdr:to>
      <xdr:col>4</xdr:col>
      <xdr:colOff>1168400</xdr:colOff>
      <xdr:row>12</xdr:row>
      <xdr:rowOff>546100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533400" y="7150100"/>
          <a:ext cx="6121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14</xdr:row>
      <xdr:rowOff>228600</xdr:rowOff>
    </xdr:from>
    <xdr:to>
      <xdr:col>9</xdr:col>
      <xdr:colOff>0</xdr:colOff>
      <xdr:row>14</xdr:row>
      <xdr:rowOff>546100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4203700" y="8420100"/>
          <a:ext cx="13665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1181100</xdr:colOff>
      <xdr:row>8</xdr:row>
      <xdr:rowOff>228600</xdr:rowOff>
    </xdr:from>
    <xdr:to>
      <xdr:col>8</xdr:col>
      <xdr:colOff>2463800</xdr:colOff>
      <xdr:row>8</xdr:row>
      <xdr:rowOff>546100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6667500" y="4610100"/>
          <a:ext cx="11188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1168400</xdr:colOff>
      <xdr:row>12</xdr:row>
      <xdr:rowOff>228600</xdr:rowOff>
    </xdr:from>
    <xdr:to>
      <xdr:col>8</xdr:col>
      <xdr:colOff>2463800</xdr:colOff>
      <xdr:row>12</xdr:row>
      <xdr:rowOff>546100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/>
      </xdr:nvSpPr>
      <xdr:spPr>
        <a:xfrm>
          <a:off x="6654800" y="7150100"/>
          <a:ext cx="11201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C5CCC8-44D3-BE40-93A6-E4D829C7F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279400</xdr:rowOff>
    </xdr:from>
    <xdr:to>
      <xdr:col>3</xdr:col>
      <xdr:colOff>1181100</xdr:colOff>
      <xdr:row>6</xdr:row>
      <xdr:rowOff>596899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6C964F1-838B-204E-9E5A-CF69A164C550}"/>
            </a:ext>
          </a:extLst>
        </xdr:cNvPr>
        <xdr:cNvSpPr txBox="1"/>
      </xdr:nvSpPr>
      <xdr:spPr>
        <a:xfrm>
          <a:off x="533400" y="3390900"/>
          <a:ext cx="365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16</xdr:row>
      <xdr:rowOff>228600</xdr:rowOff>
    </xdr:from>
    <xdr:to>
      <xdr:col>4</xdr:col>
      <xdr:colOff>1193800</xdr:colOff>
      <xdr:row>16</xdr:row>
      <xdr:rowOff>546100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9189D3E-387D-D945-9279-CB7421133D2C}"/>
            </a:ext>
          </a:extLst>
        </xdr:cNvPr>
        <xdr:cNvSpPr txBox="1"/>
      </xdr:nvSpPr>
      <xdr:spPr>
        <a:xfrm>
          <a:off x="546100" y="9690100"/>
          <a:ext cx="613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1181100</xdr:colOff>
      <xdr:row>16</xdr:row>
      <xdr:rowOff>228600</xdr:rowOff>
    </xdr:from>
    <xdr:to>
      <xdr:col>8</xdr:col>
      <xdr:colOff>2463800</xdr:colOff>
      <xdr:row>16</xdr:row>
      <xdr:rowOff>546100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BA94EEA-35F4-B949-B412-CFA3A3BB0789}"/>
            </a:ext>
          </a:extLst>
        </xdr:cNvPr>
        <xdr:cNvSpPr txBox="1"/>
      </xdr:nvSpPr>
      <xdr:spPr>
        <a:xfrm>
          <a:off x="6667500" y="9690100"/>
          <a:ext cx="11188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0</xdr:colOff>
      <xdr:row>8</xdr:row>
      <xdr:rowOff>215900</xdr:rowOff>
    </xdr:from>
    <xdr:to>
      <xdr:col>3</xdr:col>
      <xdr:colOff>1219200</xdr:colOff>
      <xdr:row>8</xdr:row>
      <xdr:rowOff>533399</xdr:rowOff>
    </xdr:to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533400" y="4597400"/>
          <a:ext cx="3695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 editAs="oneCell">
    <xdr:from>
      <xdr:col>2</xdr:col>
      <xdr:colOff>0</xdr:colOff>
      <xdr:row>12</xdr:row>
      <xdr:rowOff>215900</xdr:rowOff>
    </xdr:from>
    <xdr:to>
      <xdr:col>3</xdr:col>
      <xdr:colOff>1206500</xdr:colOff>
      <xdr:row>12</xdr:row>
      <xdr:rowOff>533399</xdr:rowOff>
    </xdr:to>
    <xdr:sp macro="" textlink="">
      <xdr:nvSpPr>
        <xdr:cNvPr id="10" name="TextBox 6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533400" y="7137400"/>
          <a:ext cx="368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8</xdr:row>
      <xdr:rowOff>215900</xdr:rowOff>
    </xdr:from>
    <xdr:to>
      <xdr:col>9</xdr:col>
      <xdr:colOff>0</xdr:colOff>
      <xdr:row>8</xdr:row>
      <xdr:rowOff>533400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4216400" y="4597400"/>
          <a:ext cx="13652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10</xdr:row>
      <xdr:rowOff>215900</xdr:rowOff>
    </xdr:from>
    <xdr:to>
      <xdr:col>4</xdr:col>
      <xdr:colOff>1181100</xdr:colOff>
      <xdr:row>10</xdr:row>
      <xdr:rowOff>533400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533400" y="5867400"/>
          <a:ext cx="613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12</xdr:row>
      <xdr:rowOff>215900</xdr:rowOff>
    </xdr:from>
    <xdr:to>
      <xdr:col>9</xdr:col>
      <xdr:colOff>12700</xdr:colOff>
      <xdr:row>12</xdr:row>
      <xdr:rowOff>533400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4216400" y="7137400"/>
          <a:ext cx="13665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215900</xdr:rowOff>
    </xdr:from>
    <xdr:to>
      <xdr:col>4</xdr:col>
      <xdr:colOff>1193800</xdr:colOff>
      <xdr:row>14</xdr:row>
      <xdr:rowOff>533400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546100" y="8407400"/>
          <a:ext cx="613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1244600</xdr:colOff>
      <xdr:row>6</xdr:row>
      <xdr:rowOff>190500</xdr:rowOff>
    </xdr:from>
    <xdr:to>
      <xdr:col>8</xdr:col>
      <xdr:colOff>2463800</xdr:colOff>
      <xdr:row>6</xdr:row>
      <xdr:rowOff>508000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6731000" y="3302000"/>
          <a:ext cx="11125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1181100</xdr:colOff>
      <xdr:row>10</xdr:row>
      <xdr:rowOff>215900</xdr:rowOff>
    </xdr:from>
    <xdr:to>
      <xdr:col>9</xdr:col>
      <xdr:colOff>0</xdr:colOff>
      <xdr:row>10</xdr:row>
      <xdr:rowOff>533400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/>
      </xdr:nvSpPr>
      <xdr:spPr>
        <a:xfrm>
          <a:off x="6667500" y="5867400"/>
          <a:ext cx="11201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1193800</xdr:colOff>
      <xdr:row>14</xdr:row>
      <xdr:rowOff>215900</xdr:rowOff>
    </xdr:from>
    <xdr:to>
      <xdr:col>9</xdr:col>
      <xdr:colOff>0</xdr:colOff>
      <xdr:row>14</xdr:row>
      <xdr:rowOff>533400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/>
      </xdr:nvSpPr>
      <xdr:spPr>
        <a:xfrm>
          <a:off x="6680200" y="8407400"/>
          <a:ext cx="11188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2168250</xdr:colOff>
      <xdr:row>1</xdr:row>
      <xdr:rowOff>635000</xdr:rowOff>
    </xdr:from>
    <xdr:to>
      <xdr:col>8</xdr:col>
      <xdr:colOff>2143304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3F737F-BA49-AC4B-A6DE-621BA4A18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15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190500</xdr:rowOff>
    </xdr:from>
    <xdr:to>
      <xdr:col>4</xdr:col>
      <xdr:colOff>1244600</xdr:colOff>
      <xdr:row>6</xdr:row>
      <xdr:rowOff>508000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A3EE26B-AD06-AF4A-BE93-AD842DDC9AF3}"/>
            </a:ext>
          </a:extLst>
        </xdr:cNvPr>
        <xdr:cNvSpPr txBox="1"/>
      </xdr:nvSpPr>
      <xdr:spPr>
        <a:xfrm>
          <a:off x="533400" y="3302000"/>
          <a:ext cx="619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oneCellAnchor>
    <xdr:from>
      <xdr:col>2</xdr:col>
      <xdr:colOff>0</xdr:colOff>
      <xdr:row>16</xdr:row>
      <xdr:rowOff>215900</xdr:rowOff>
    </xdr:from>
    <xdr:ext cx="3695700" cy="317499"/>
    <xdr:sp macro="" textlink="">
      <xdr:nvSpPr>
        <xdr:cNvPr id="19" name="TextBox 6">
          <a:extLst>
            <a:ext uri="{FF2B5EF4-FFF2-40B4-BE49-F238E27FC236}">
              <a16:creationId xmlns:a16="http://schemas.microsoft.com/office/drawing/2014/main" id="{68D3A4CE-A6A0-BA4B-B616-CACF9FC9D48D}"/>
            </a:ext>
          </a:extLst>
        </xdr:cNvPr>
        <xdr:cNvSpPr txBox="1"/>
      </xdr:nvSpPr>
      <xdr:spPr>
        <a:xfrm>
          <a:off x="533400" y="4597400"/>
          <a:ext cx="3695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oneCellAnchor>
  <xdr:twoCellAnchor>
    <xdr:from>
      <xdr:col>3</xdr:col>
      <xdr:colOff>1219200</xdr:colOff>
      <xdr:row>16</xdr:row>
      <xdr:rowOff>215900</xdr:rowOff>
    </xdr:from>
    <xdr:to>
      <xdr:col>9</xdr:col>
      <xdr:colOff>12700</xdr:colOff>
      <xdr:row>16</xdr:row>
      <xdr:rowOff>533400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AA501CA-CA00-D345-B86C-22618FBF81CB}"/>
            </a:ext>
          </a:extLst>
        </xdr:cNvPr>
        <xdr:cNvSpPr txBox="1"/>
      </xdr:nvSpPr>
      <xdr:spPr>
        <a:xfrm>
          <a:off x="4229100" y="9677400"/>
          <a:ext cx="13652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21</xdr:row>
      <xdr:rowOff>2762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546100" y="9489110"/>
          <a:ext cx="17322800" cy="27183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0</xdr:colOff>
      <xdr:row>8</xdr:row>
      <xdr:rowOff>215900</xdr:rowOff>
    </xdr:from>
    <xdr:to>
      <xdr:col>3</xdr:col>
      <xdr:colOff>1219200</xdr:colOff>
      <xdr:row>8</xdr:row>
      <xdr:rowOff>533399</xdr:rowOff>
    </xdr:to>
    <xdr:sp macro="" textlink="">
      <xdr:nvSpPr>
        <xdr:cNvPr id="13" name="TextBox 6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533400" y="4597400"/>
          <a:ext cx="3695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 editAs="oneCell">
    <xdr:from>
      <xdr:col>2</xdr:col>
      <xdr:colOff>0</xdr:colOff>
      <xdr:row>12</xdr:row>
      <xdr:rowOff>215900</xdr:rowOff>
    </xdr:from>
    <xdr:to>
      <xdr:col>3</xdr:col>
      <xdr:colOff>1155700</xdr:colOff>
      <xdr:row>12</xdr:row>
      <xdr:rowOff>533399</xdr:rowOff>
    </xdr:to>
    <xdr:sp macro="" textlink="">
      <xdr:nvSpPr>
        <xdr:cNvPr id="15" name="TextBox 6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/>
      </xdr:nvSpPr>
      <xdr:spPr>
        <a:xfrm>
          <a:off x="533400" y="7137400"/>
          <a:ext cx="363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0</xdr:colOff>
      <xdr:row>6</xdr:row>
      <xdr:rowOff>215900</xdr:rowOff>
    </xdr:from>
    <xdr:to>
      <xdr:col>4</xdr:col>
      <xdr:colOff>1270000</xdr:colOff>
      <xdr:row>6</xdr:row>
      <xdr:rowOff>533400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533400" y="3327400"/>
          <a:ext cx="622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8</xdr:row>
      <xdr:rowOff>215900</xdr:rowOff>
    </xdr:from>
    <xdr:to>
      <xdr:col>9</xdr:col>
      <xdr:colOff>0</xdr:colOff>
      <xdr:row>8</xdr:row>
      <xdr:rowOff>533400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4203700" y="4597400"/>
          <a:ext cx="13665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215900</xdr:rowOff>
    </xdr:from>
    <xdr:to>
      <xdr:col>4</xdr:col>
      <xdr:colOff>1168400</xdr:colOff>
      <xdr:row>10</xdr:row>
      <xdr:rowOff>533400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/>
      </xdr:nvSpPr>
      <xdr:spPr>
        <a:xfrm>
          <a:off x="546100" y="5867400"/>
          <a:ext cx="6108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1143000</xdr:colOff>
      <xdr:row>12</xdr:row>
      <xdr:rowOff>215900</xdr:rowOff>
    </xdr:from>
    <xdr:to>
      <xdr:col>9</xdr:col>
      <xdr:colOff>12700</xdr:colOff>
      <xdr:row>12</xdr:row>
      <xdr:rowOff>533400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/>
      </xdr:nvSpPr>
      <xdr:spPr>
        <a:xfrm>
          <a:off x="4152900" y="7137400"/>
          <a:ext cx="13728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215900</xdr:rowOff>
    </xdr:from>
    <xdr:to>
      <xdr:col>4</xdr:col>
      <xdr:colOff>1193800</xdr:colOff>
      <xdr:row>14</xdr:row>
      <xdr:rowOff>533400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/>
      </xdr:nvSpPr>
      <xdr:spPr>
        <a:xfrm>
          <a:off x="546100" y="8407400"/>
          <a:ext cx="613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1181100</xdr:colOff>
      <xdr:row>10</xdr:row>
      <xdr:rowOff>215900</xdr:rowOff>
    </xdr:from>
    <xdr:to>
      <xdr:col>9</xdr:col>
      <xdr:colOff>0</xdr:colOff>
      <xdr:row>10</xdr:row>
      <xdr:rowOff>533400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/>
      </xdr:nvSpPr>
      <xdr:spPr>
        <a:xfrm>
          <a:off x="6667500" y="5867400"/>
          <a:ext cx="11201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1257300</xdr:colOff>
      <xdr:row>6</xdr:row>
      <xdr:rowOff>215900</xdr:rowOff>
    </xdr:from>
    <xdr:to>
      <xdr:col>9</xdr:col>
      <xdr:colOff>0</xdr:colOff>
      <xdr:row>6</xdr:row>
      <xdr:rowOff>533400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 txBox="1"/>
      </xdr:nvSpPr>
      <xdr:spPr>
        <a:xfrm>
          <a:off x="6743700" y="3327400"/>
          <a:ext cx="11125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0BEA4E-3FC9-344A-8068-A58CED2AB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4</xdr:col>
      <xdr:colOff>1181100</xdr:colOff>
      <xdr:row>14</xdr:row>
      <xdr:rowOff>215900</xdr:rowOff>
    </xdr:from>
    <xdr:to>
      <xdr:col>8</xdr:col>
      <xdr:colOff>2463800</xdr:colOff>
      <xdr:row>14</xdr:row>
      <xdr:rowOff>533400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EE410EF-56A6-A540-83CE-90A93E1EE29E}"/>
            </a:ext>
          </a:extLst>
        </xdr:cNvPr>
        <xdr:cNvSpPr txBox="1"/>
      </xdr:nvSpPr>
      <xdr:spPr>
        <a:xfrm>
          <a:off x="6667500" y="8407400"/>
          <a:ext cx="11188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1168400</xdr:colOff>
      <xdr:row>16</xdr:row>
      <xdr:rowOff>228600</xdr:rowOff>
    </xdr:from>
    <xdr:to>
      <xdr:col>9</xdr:col>
      <xdr:colOff>12700</xdr:colOff>
      <xdr:row>16</xdr:row>
      <xdr:rowOff>546100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D41B2BD-C3BE-4C47-A7FC-C5C178676E44}"/>
            </a:ext>
          </a:extLst>
        </xdr:cNvPr>
        <xdr:cNvSpPr txBox="1"/>
      </xdr:nvSpPr>
      <xdr:spPr>
        <a:xfrm>
          <a:off x="4178300" y="9690100"/>
          <a:ext cx="13703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oneCellAnchor>
    <xdr:from>
      <xdr:col>2</xdr:col>
      <xdr:colOff>12701</xdr:colOff>
      <xdr:row>16</xdr:row>
      <xdr:rowOff>228600</xdr:rowOff>
    </xdr:from>
    <xdr:ext cx="3632200" cy="31749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4DF4BE6-6956-8D4E-99AD-490C07A46972}"/>
            </a:ext>
          </a:extLst>
        </xdr:cNvPr>
        <xdr:cNvSpPr txBox="1"/>
      </xdr:nvSpPr>
      <xdr:spPr>
        <a:xfrm>
          <a:off x="546101" y="9690100"/>
          <a:ext cx="363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7" name="Rectangl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12700</xdr:colOff>
      <xdr:row>8</xdr:row>
      <xdr:rowOff>215900</xdr:rowOff>
    </xdr:from>
    <xdr:to>
      <xdr:col>3</xdr:col>
      <xdr:colOff>1193800</xdr:colOff>
      <xdr:row>8</xdr:row>
      <xdr:rowOff>533399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46100" y="4597400"/>
          <a:ext cx="365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 editAs="oneCell">
    <xdr:from>
      <xdr:col>2</xdr:col>
      <xdr:colOff>25400</xdr:colOff>
      <xdr:row>12</xdr:row>
      <xdr:rowOff>215900</xdr:rowOff>
    </xdr:from>
    <xdr:to>
      <xdr:col>3</xdr:col>
      <xdr:colOff>1244599</xdr:colOff>
      <xdr:row>12</xdr:row>
      <xdr:rowOff>533399</xdr:rowOff>
    </xdr:to>
    <xdr:sp macro="" textlink="">
      <xdr:nvSpPr>
        <xdr:cNvPr id="9" name="TextBox 6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558800" y="7137400"/>
          <a:ext cx="36956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6</xdr:row>
      <xdr:rowOff>254000</xdr:rowOff>
    </xdr:from>
    <xdr:to>
      <xdr:col>4</xdr:col>
      <xdr:colOff>1206500</xdr:colOff>
      <xdr:row>6</xdr:row>
      <xdr:rowOff>571500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546100" y="3365500"/>
          <a:ext cx="614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1181100</xdr:colOff>
      <xdr:row>8</xdr:row>
      <xdr:rowOff>215900</xdr:rowOff>
    </xdr:from>
    <xdr:to>
      <xdr:col>8</xdr:col>
      <xdr:colOff>2463800</xdr:colOff>
      <xdr:row>8</xdr:row>
      <xdr:rowOff>533400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4191000" y="4597400"/>
          <a:ext cx="13665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215900</xdr:rowOff>
    </xdr:from>
    <xdr:to>
      <xdr:col>4</xdr:col>
      <xdr:colOff>1181100</xdr:colOff>
      <xdr:row>10</xdr:row>
      <xdr:rowOff>533400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/>
      </xdr:nvSpPr>
      <xdr:spPr>
        <a:xfrm>
          <a:off x="546100" y="5867400"/>
          <a:ext cx="6121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1244600</xdr:colOff>
      <xdr:row>12</xdr:row>
      <xdr:rowOff>215900</xdr:rowOff>
    </xdr:from>
    <xdr:to>
      <xdr:col>9</xdr:col>
      <xdr:colOff>0</xdr:colOff>
      <xdr:row>12</xdr:row>
      <xdr:rowOff>533400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4254500" y="7137400"/>
          <a:ext cx="13614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38100</xdr:colOff>
      <xdr:row>14</xdr:row>
      <xdr:rowOff>215900</xdr:rowOff>
    </xdr:from>
    <xdr:to>
      <xdr:col>4</xdr:col>
      <xdr:colOff>1193800</xdr:colOff>
      <xdr:row>14</xdr:row>
      <xdr:rowOff>533400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571500" y="8407400"/>
          <a:ext cx="6108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1219200</xdr:colOff>
      <xdr:row>6</xdr:row>
      <xdr:rowOff>254000</xdr:rowOff>
    </xdr:from>
    <xdr:to>
      <xdr:col>8</xdr:col>
      <xdr:colOff>2463800</xdr:colOff>
      <xdr:row>6</xdr:row>
      <xdr:rowOff>571500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 txBox="1"/>
      </xdr:nvSpPr>
      <xdr:spPr>
        <a:xfrm>
          <a:off x="6705600" y="3365500"/>
          <a:ext cx="11150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1181100</xdr:colOff>
      <xdr:row>10</xdr:row>
      <xdr:rowOff>215900</xdr:rowOff>
    </xdr:from>
    <xdr:to>
      <xdr:col>8</xdr:col>
      <xdr:colOff>2463800</xdr:colOff>
      <xdr:row>10</xdr:row>
      <xdr:rowOff>533400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 txBox="1"/>
      </xdr:nvSpPr>
      <xdr:spPr>
        <a:xfrm>
          <a:off x="6667500" y="5867400"/>
          <a:ext cx="11188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0D5259-87E5-2D48-87B0-620CAEF99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oneCellAnchor>
    <xdr:from>
      <xdr:col>2</xdr:col>
      <xdr:colOff>12700</xdr:colOff>
      <xdr:row>16</xdr:row>
      <xdr:rowOff>215900</xdr:rowOff>
    </xdr:from>
    <xdr:ext cx="3657600" cy="31749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21BBCD3-45F9-0945-AD2B-989E4925A17A}"/>
            </a:ext>
          </a:extLst>
        </xdr:cNvPr>
        <xdr:cNvSpPr txBox="1"/>
      </xdr:nvSpPr>
      <xdr:spPr>
        <a:xfrm>
          <a:off x="546100" y="4597400"/>
          <a:ext cx="365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oneCellAnchor>
  <xdr:twoCellAnchor>
    <xdr:from>
      <xdr:col>4</xdr:col>
      <xdr:colOff>1206500</xdr:colOff>
      <xdr:row>14</xdr:row>
      <xdr:rowOff>215900</xdr:rowOff>
    </xdr:from>
    <xdr:to>
      <xdr:col>8</xdr:col>
      <xdr:colOff>2463800</xdr:colOff>
      <xdr:row>14</xdr:row>
      <xdr:rowOff>533400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078A55B-E142-D949-9917-E97D52B5DF51}"/>
            </a:ext>
          </a:extLst>
        </xdr:cNvPr>
        <xdr:cNvSpPr txBox="1"/>
      </xdr:nvSpPr>
      <xdr:spPr>
        <a:xfrm>
          <a:off x="6692900" y="8407400"/>
          <a:ext cx="11163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16</xdr:row>
      <xdr:rowOff>215900</xdr:rowOff>
    </xdr:from>
    <xdr:to>
      <xdr:col>9</xdr:col>
      <xdr:colOff>12700</xdr:colOff>
      <xdr:row>16</xdr:row>
      <xdr:rowOff>533400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AC43CB0-F68E-1F4D-93E9-AC35AA8DFFCC}"/>
            </a:ext>
          </a:extLst>
        </xdr:cNvPr>
        <xdr:cNvSpPr txBox="1"/>
      </xdr:nvSpPr>
      <xdr:spPr>
        <a:xfrm>
          <a:off x="4216400" y="9677400"/>
          <a:ext cx="13665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oneCellAnchor>
    <xdr:from>
      <xdr:col>2</xdr:col>
      <xdr:colOff>12700</xdr:colOff>
      <xdr:row>16</xdr:row>
      <xdr:rowOff>215900</xdr:rowOff>
    </xdr:from>
    <xdr:ext cx="3657600" cy="31749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920949C-CE79-414C-801B-6A0A46C891EB}"/>
            </a:ext>
          </a:extLst>
        </xdr:cNvPr>
        <xdr:cNvSpPr txBox="1"/>
      </xdr:nvSpPr>
      <xdr:spPr>
        <a:xfrm>
          <a:off x="546100" y="4597400"/>
          <a:ext cx="365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oneCellAnchor>
    <xdr:from>
      <xdr:col>5</xdr:col>
      <xdr:colOff>723900</xdr:colOff>
      <xdr:row>10</xdr:row>
      <xdr:rowOff>203200</xdr:rowOff>
    </xdr:from>
    <xdr:ext cx="184731" cy="25257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/>
      </xdr:nvSpPr>
      <xdr:spPr>
        <a:xfrm>
          <a:off x="8686800" y="5854700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0</xdr:colOff>
      <xdr:row>10</xdr:row>
      <xdr:rowOff>215900</xdr:rowOff>
    </xdr:from>
    <xdr:to>
      <xdr:col>2</xdr:col>
      <xdr:colOff>1244599</xdr:colOff>
      <xdr:row>10</xdr:row>
      <xdr:rowOff>533399</xdr:rowOff>
    </xdr:to>
    <xdr:sp macro="" textlink="">
      <xdr:nvSpPr>
        <xdr:cNvPr id="9" name="TextBox 6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546100" y="46101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2</xdr:col>
      <xdr:colOff>0</xdr:colOff>
      <xdr:row>14</xdr:row>
      <xdr:rowOff>215900</xdr:rowOff>
    </xdr:from>
    <xdr:to>
      <xdr:col>2</xdr:col>
      <xdr:colOff>1244599</xdr:colOff>
      <xdr:row>14</xdr:row>
      <xdr:rowOff>533399</xdr:rowOff>
    </xdr:to>
    <xdr:sp macro="" textlink="">
      <xdr:nvSpPr>
        <xdr:cNvPr id="11" name="TextBox 6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546100" y="46101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215900</xdr:rowOff>
    </xdr:from>
    <xdr:to>
      <xdr:col>4</xdr:col>
      <xdr:colOff>1244600</xdr:colOff>
      <xdr:row>8</xdr:row>
      <xdr:rowOff>533400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546100" y="4597400"/>
          <a:ext cx="618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1219200</xdr:colOff>
      <xdr:row>10</xdr:row>
      <xdr:rowOff>215900</xdr:rowOff>
    </xdr:from>
    <xdr:to>
      <xdr:col>9</xdr:col>
      <xdr:colOff>0</xdr:colOff>
      <xdr:row>10</xdr:row>
      <xdr:rowOff>533400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/>
      </xdr:nvSpPr>
      <xdr:spPr>
        <a:xfrm>
          <a:off x="4229100" y="5867400"/>
          <a:ext cx="13639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12</xdr:row>
      <xdr:rowOff>215900</xdr:rowOff>
    </xdr:from>
    <xdr:to>
      <xdr:col>4</xdr:col>
      <xdr:colOff>1181100</xdr:colOff>
      <xdr:row>12</xdr:row>
      <xdr:rowOff>533400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 txBox="1"/>
      </xdr:nvSpPr>
      <xdr:spPr>
        <a:xfrm>
          <a:off x="533400" y="7137400"/>
          <a:ext cx="613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14</xdr:row>
      <xdr:rowOff>215900</xdr:rowOff>
    </xdr:from>
    <xdr:to>
      <xdr:col>9</xdr:col>
      <xdr:colOff>0</xdr:colOff>
      <xdr:row>14</xdr:row>
      <xdr:rowOff>533400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 txBox="1"/>
      </xdr:nvSpPr>
      <xdr:spPr>
        <a:xfrm>
          <a:off x="4216400" y="8407400"/>
          <a:ext cx="13652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1244600</xdr:colOff>
      <xdr:row>8</xdr:row>
      <xdr:rowOff>215900</xdr:rowOff>
    </xdr:from>
    <xdr:to>
      <xdr:col>8</xdr:col>
      <xdr:colOff>2451100</xdr:colOff>
      <xdr:row>8</xdr:row>
      <xdr:rowOff>533400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 txBox="1"/>
      </xdr:nvSpPr>
      <xdr:spPr>
        <a:xfrm>
          <a:off x="6731000" y="4597400"/>
          <a:ext cx="11112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1181100</xdr:colOff>
      <xdr:row>12</xdr:row>
      <xdr:rowOff>215900</xdr:rowOff>
    </xdr:from>
    <xdr:to>
      <xdr:col>9</xdr:col>
      <xdr:colOff>0</xdr:colOff>
      <xdr:row>12</xdr:row>
      <xdr:rowOff>533400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 txBox="1"/>
      </xdr:nvSpPr>
      <xdr:spPr>
        <a:xfrm>
          <a:off x="6667500" y="7137400"/>
          <a:ext cx="11201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6E5DBB-EEE8-7344-9E45-1439C83F1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3</xdr:col>
      <xdr:colOff>1181100</xdr:colOff>
      <xdr:row>6</xdr:row>
      <xdr:rowOff>215900</xdr:rowOff>
    </xdr:from>
    <xdr:to>
      <xdr:col>9</xdr:col>
      <xdr:colOff>0</xdr:colOff>
      <xdr:row>6</xdr:row>
      <xdr:rowOff>533400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B7EBF6D-8D83-2343-A71C-2F9246840A3E}"/>
            </a:ext>
          </a:extLst>
        </xdr:cNvPr>
        <xdr:cNvSpPr txBox="1"/>
      </xdr:nvSpPr>
      <xdr:spPr>
        <a:xfrm>
          <a:off x="4191000" y="3327400"/>
          <a:ext cx="13677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oneCellAnchor>
    <xdr:from>
      <xdr:col>2</xdr:col>
      <xdr:colOff>0</xdr:colOff>
      <xdr:row>10</xdr:row>
      <xdr:rowOff>215900</xdr:rowOff>
    </xdr:from>
    <xdr:ext cx="3683000" cy="317499"/>
    <xdr:sp macro="" textlink="">
      <xdr:nvSpPr>
        <xdr:cNvPr id="5" name="TextBox 6">
          <a:extLst>
            <a:ext uri="{FF2B5EF4-FFF2-40B4-BE49-F238E27FC236}">
              <a16:creationId xmlns:a16="http://schemas.microsoft.com/office/drawing/2014/main" id="{DF414E9D-9F24-7E45-B346-02E8148B7E33}"/>
            </a:ext>
          </a:extLst>
        </xdr:cNvPr>
        <xdr:cNvSpPr txBox="1"/>
      </xdr:nvSpPr>
      <xdr:spPr>
        <a:xfrm>
          <a:off x="533400" y="4597400"/>
          <a:ext cx="368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oneCellAnchor>
  <xdr:oneCellAnchor>
    <xdr:from>
      <xdr:col>2</xdr:col>
      <xdr:colOff>0</xdr:colOff>
      <xdr:row>14</xdr:row>
      <xdr:rowOff>215900</xdr:rowOff>
    </xdr:from>
    <xdr:ext cx="3683000" cy="31749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0714F0F-5892-A347-B131-DDB47CF99345}"/>
            </a:ext>
          </a:extLst>
        </xdr:cNvPr>
        <xdr:cNvSpPr txBox="1"/>
      </xdr:nvSpPr>
      <xdr:spPr>
        <a:xfrm>
          <a:off x="533400" y="7137400"/>
          <a:ext cx="368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oneCellAnchor>
  <xdr:oneCellAnchor>
    <xdr:from>
      <xdr:col>2</xdr:col>
      <xdr:colOff>0</xdr:colOff>
      <xdr:row>6</xdr:row>
      <xdr:rowOff>215900</xdr:rowOff>
    </xdr:from>
    <xdr:ext cx="3683000" cy="317499"/>
    <xdr:sp macro="" textlink="">
      <xdr:nvSpPr>
        <xdr:cNvPr id="13" name="TextBox 6">
          <a:extLst>
            <a:ext uri="{FF2B5EF4-FFF2-40B4-BE49-F238E27FC236}">
              <a16:creationId xmlns:a16="http://schemas.microsoft.com/office/drawing/2014/main" id="{2B9FCAD1-DEC9-4146-BBBE-81AD089FCCD4}"/>
            </a:ext>
          </a:extLst>
        </xdr:cNvPr>
        <xdr:cNvSpPr txBox="1"/>
      </xdr:nvSpPr>
      <xdr:spPr>
        <a:xfrm>
          <a:off x="533400" y="4597400"/>
          <a:ext cx="368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oneCellAnchor>
  <xdr:twoCellAnchor>
    <xdr:from>
      <xdr:col>4</xdr:col>
      <xdr:colOff>1181100</xdr:colOff>
      <xdr:row>16</xdr:row>
      <xdr:rowOff>215900</xdr:rowOff>
    </xdr:from>
    <xdr:to>
      <xdr:col>9</xdr:col>
      <xdr:colOff>0</xdr:colOff>
      <xdr:row>16</xdr:row>
      <xdr:rowOff>533400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11BA351-B1B2-EF4D-B28E-C62B10A7DEA5}"/>
            </a:ext>
          </a:extLst>
        </xdr:cNvPr>
        <xdr:cNvSpPr txBox="1"/>
      </xdr:nvSpPr>
      <xdr:spPr>
        <a:xfrm>
          <a:off x="6667500" y="9677400"/>
          <a:ext cx="11201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215900</xdr:rowOff>
    </xdr:from>
    <xdr:to>
      <xdr:col>4</xdr:col>
      <xdr:colOff>1193800</xdr:colOff>
      <xdr:row>16</xdr:row>
      <xdr:rowOff>533400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2ED546A-375F-B54C-BEAA-8527DF95F891}"/>
            </a:ext>
          </a:extLst>
        </xdr:cNvPr>
        <xdr:cNvSpPr txBox="1"/>
      </xdr:nvSpPr>
      <xdr:spPr>
        <a:xfrm>
          <a:off x="546100" y="9677400"/>
          <a:ext cx="613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172743"/>
    <pageSetUpPr fitToPage="1"/>
  </sheetPr>
  <dimension ref="B1:I22"/>
  <sheetViews>
    <sheetView showGridLines="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/>
    <row r="2" spans="2:9" ht="75" customHeight="1" thickTop="1" x14ac:dyDescent="0.15">
      <c r="C2" s="176" t="s">
        <v>39</v>
      </c>
      <c r="D2" s="177"/>
      <c r="E2" s="177"/>
      <c r="F2" s="177"/>
      <c r="G2" s="177"/>
      <c r="H2" s="177"/>
      <c r="I2" s="178"/>
    </row>
    <row r="3" spans="2:9" s="14" customFormat="1" ht="20" customHeight="1" x14ac:dyDescent="0.15">
      <c r="C3" s="15" t="s">
        <v>0</v>
      </c>
      <c r="D3" s="129">
        <v>2025</v>
      </c>
      <c r="E3" s="17" t="s">
        <v>1</v>
      </c>
      <c r="F3" s="16" t="s">
        <v>2</v>
      </c>
      <c r="G3" s="18" t="s">
        <v>3</v>
      </c>
      <c r="H3" s="19"/>
      <c r="I3" s="20"/>
    </row>
    <row r="4" spans="2:9" ht="75" customHeight="1" x14ac:dyDescent="0.65">
      <c r="C4" s="131">
        <f>CalendarYear</f>
        <v>2025</v>
      </c>
      <c r="D4" s="182" t="s">
        <v>4</v>
      </c>
      <c r="E4" s="182"/>
      <c r="F4" s="182"/>
      <c r="G4" s="182"/>
      <c r="H4" s="182"/>
      <c r="I4" s="130"/>
    </row>
    <row r="5" spans="2:9" s="2" customFormat="1" ht="35" customHeight="1" x14ac:dyDescent="0.15">
      <c r="B5" s="77"/>
      <c r="C5" s="11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2" customFormat="1" ht="25" customHeight="1" x14ac:dyDescent="0.2">
      <c r="B6" s="72"/>
      <c r="C6" s="136">
        <f t="array" ref="C6:I6">DaysAndWeeks+DATE(CalendarYear,1,1)-WEEKDAY(DATE(CalendarYear,1,1),(WeekStart="M")+1)+1</f>
        <v>45655</v>
      </c>
      <c r="D6" s="27">
        <v>45656</v>
      </c>
      <c r="E6" s="27">
        <v>45657</v>
      </c>
      <c r="F6" s="23">
        <v>45658</v>
      </c>
      <c r="G6" s="134">
        <v>45659</v>
      </c>
      <c r="H6" s="23">
        <v>45660</v>
      </c>
      <c r="I6" s="24">
        <v>45661</v>
      </c>
    </row>
    <row r="7" spans="2:9" s="6" customFormat="1" ht="75" customHeight="1" x14ac:dyDescent="0.15">
      <c r="B7" s="70"/>
      <c r="C7" s="173"/>
      <c r="D7" s="174">
        <v>0.625</v>
      </c>
      <c r="E7" s="175"/>
      <c r="F7" s="8"/>
      <c r="H7" s="117"/>
      <c r="I7" s="7"/>
    </row>
    <row r="8" spans="2:9" s="32" customFormat="1" ht="25" customHeight="1" x14ac:dyDescent="0.2">
      <c r="B8" s="72"/>
      <c r="C8" s="138">
        <f t="array" ref="C8:I8">DaysAndWeeks+DATE(CalendarYear,1,1)-WEEKDAY(DATE(CalendarYear,1,1),(WeekStart="M")+1)+8</f>
        <v>45662</v>
      </c>
      <c r="D8" s="133">
        <v>45663</v>
      </c>
      <c r="E8" s="133">
        <v>45664</v>
      </c>
      <c r="F8" s="133">
        <v>45665</v>
      </c>
      <c r="G8" s="22">
        <v>45666</v>
      </c>
      <c r="H8" s="23">
        <v>45667</v>
      </c>
      <c r="I8" s="24">
        <v>45668</v>
      </c>
    </row>
    <row r="9" spans="2:9" s="6" customFormat="1" ht="75" customHeight="1" x14ac:dyDescent="0.15">
      <c r="B9" s="70"/>
      <c r="C9" s="115"/>
      <c r="D9" s="116"/>
      <c r="E9" s="147">
        <v>0.625</v>
      </c>
      <c r="F9" s="10"/>
      <c r="G9" s="147"/>
      <c r="H9" s="147"/>
      <c r="I9" s="9"/>
    </row>
    <row r="10" spans="2:9" s="32" customFormat="1" ht="25" customHeight="1" x14ac:dyDescent="0.2">
      <c r="B10" s="72"/>
      <c r="C10" s="21">
        <f t="array" ref="C10:I10">DaysAndWeeks+DATE(CalendarYear,1,1)-WEEKDAY(DATE(CalendarYear,1,1),(WeekStart="M")+1)+15</f>
        <v>45669</v>
      </c>
      <c r="D10" s="22">
        <v>45670</v>
      </c>
      <c r="E10" s="22">
        <v>45671</v>
      </c>
      <c r="F10" s="22">
        <v>45672</v>
      </c>
      <c r="G10" s="25">
        <v>45673</v>
      </c>
      <c r="H10" s="26">
        <v>45674</v>
      </c>
      <c r="I10" s="24">
        <v>45675</v>
      </c>
    </row>
    <row r="11" spans="2:9" s="6" customFormat="1" ht="75" customHeight="1" x14ac:dyDescent="0.15">
      <c r="B11" s="70"/>
      <c r="C11" s="115"/>
      <c r="D11" s="147">
        <v>0.625</v>
      </c>
      <c r="E11" s="116"/>
      <c r="F11" s="10"/>
      <c r="H11" s="117"/>
      <c r="I11" s="7"/>
    </row>
    <row r="12" spans="2:9" s="32" customFormat="1" ht="25" customHeight="1" x14ac:dyDescent="0.2">
      <c r="B12" s="72"/>
      <c r="C12" s="21">
        <f t="array" ref="C12:I12">DaysAndWeeks+DATE(CalendarYear,1,1)-WEEKDAY(DATE(CalendarYear,1,1),(WeekStart="M")+1)+22</f>
        <v>45676</v>
      </c>
      <c r="D12" s="22">
        <v>45677</v>
      </c>
      <c r="E12" s="22">
        <v>45678</v>
      </c>
      <c r="F12" s="22">
        <v>45679</v>
      </c>
      <c r="G12" s="22">
        <v>45680</v>
      </c>
      <c r="H12" s="23">
        <v>45681</v>
      </c>
      <c r="I12" s="24">
        <v>45682</v>
      </c>
    </row>
    <row r="13" spans="2:9" s="6" customFormat="1" ht="75" customHeight="1" x14ac:dyDescent="0.15">
      <c r="B13" s="70"/>
      <c r="C13" s="115"/>
      <c r="D13" s="115"/>
      <c r="E13" s="147">
        <v>0.625</v>
      </c>
      <c r="F13" s="10"/>
      <c r="H13" s="117"/>
      <c r="I13" s="9"/>
    </row>
    <row r="14" spans="2:9" s="32" customFormat="1" ht="25" customHeight="1" x14ac:dyDescent="0.2">
      <c r="B14" s="72"/>
      <c r="C14" s="21">
        <f t="array" ref="C14:I14">DaysAndWeeks+DATE(CalendarYear,1,1)-WEEKDAY(DATE(CalendarYear,1,1),(WeekStart="M")+1)+29</f>
        <v>45683</v>
      </c>
      <c r="D14" s="22">
        <v>45684</v>
      </c>
      <c r="E14" s="22">
        <v>45685</v>
      </c>
      <c r="F14" s="22">
        <v>45686</v>
      </c>
      <c r="G14" s="22">
        <v>45687</v>
      </c>
      <c r="H14" s="22">
        <v>45688</v>
      </c>
      <c r="I14" s="28">
        <v>45689</v>
      </c>
    </row>
    <row r="15" spans="2:9" s="6" customFormat="1" ht="75" customHeight="1" x14ac:dyDescent="0.15">
      <c r="B15" s="70"/>
      <c r="C15" s="115"/>
      <c r="D15" s="147">
        <v>0.625</v>
      </c>
      <c r="E15" s="116"/>
      <c r="F15" s="10"/>
      <c r="G15" s="148"/>
      <c r="H15" s="117"/>
      <c r="I15" s="135"/>
    </row>
    <row r="16" spans="2:9" s="32" customFormat="1" ht="25" customHeight="1" x14ac:dyDescent="0.2">
      <c r="B16" s="72"/>
      <c r="C16" s="136">
        <f t="array" ref="C16:I16">DaysAndWeeks+DATE(CalendarYear,1,1)-WEEKDAY(DATE(CalendarYear,1,1),(WeekStart="M")+1)+36</f>
        <v>45690</v>
      </c>
      <c r="D16" s="27">
        <v>45691</v>
      </c>
      <c r="E16" s="27">
        <v>45692</v>
      </c>
      <c r="F16" s="27">
        <v>45693</v>
      </c>
      <c r="G16" s="27">
        <v>45694</v>
      </c>
      <c r="H16" s="27">
        <v>45695</v>
      </c>
      <c r="I16" s="28">
        <v>45696</v>
      </c>
    </row>
    <row r="17" spans="2:9" s="6" customFormat="1" ht="75" customHeight="1" x14ac:dyDescent="0.2">
      <c r="B17" s="70"/>
      <c r="C17" s="137"/>
      <c r="D17" s="139"/>
      <c r="E17" s="4"/>
      <c r="F17" s="4"/>
      <c r="G17" s="4"/>
      <c r="H17" s="151"/>
      <c r="I17" s="5"/>
    </row>
    <row r="18" spans="2:9" ht="125" customHeight="1" thickBot="1" x14ac:dyDescent="0.2">
      <c r="B18" s="71"/>
      <c r="C18" s="179" t="s">
        <v>5</v>
      </c>
      <c r="D18" s="180"/>
      <c r="E18" s="180"/>
      <c r="F18" s="180"/>
      <c r="G18" s="180"/>
      <c r="H18" s="180"/>
      <c r="I18" s="18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  <row r="22" spans="2:9" ht="15" customHeight="1" x14ac:dyDescent="0.15">
      <c r="C22" s="6"/>
    </row>
  </sheetData>
  <dataConsolidate/>
  <mergeCells count="3">
    <mergeCell ref="C2:I2"/>
    <mergeCell ref="C18:I18"/>
    <mergeCell ref="D4:H4"/>
  </mergeCells>
  <conditionalFormatting sqref="C6:H6">
    <cfRule type="expression" dxfId="41" priority="6">
      <formula>DAY(C6)&gt;8</formula>
    </cfRule>
  </conditionalFormatting>
  <conditionalFormatting sqref="C8:H8">
    <cfRule type="expression" dxfId="40" priority="2">
      <formula>DAY(C8)&gt;8</formula>
    </cfRule>
  </conditionalFormatting>
  <conditionalFormatting sqref="C14:I14 C16:I16 E17:G17 I17 C18">
    <cfRule type="expression" dxfId="39" priority="4">
      <formula>AND(DAY(C14)&gt;=1,DAY(C14)&lt;=15)</formula>
    </cfRule>
  </conditionalFormatting>
  <dataValidations xWindow="40" yWindow="320" count="1">
    <dataValidation type="list" allowBlank="1" showInputMessage="1" showErrorMessage="1" error="Select a day from the entries in the list. Select CANCEL, then ALT+DOWN ARROW to pick from the dropdown list" sqref="F3" xr:uid="{00000000-0002-0000-0000-000000000000}">
      <formula1>"M,S"</formula1>
    </dataValidation>
  </dataValidations>
  <hyperlinks>
    <hyperlink ref="G3" location="FEBRUARY!A1" tooltip="Navigation link to the next month" display="FEBRUARY" xr:uid="{00000000-0004-0000-0000-000000000000}"/>
  </hyperlinks>
  <printOptions horizontalCentered="1"/>
  <pageMargins left="0.5" right="0.5" top="0.4" bottom="0.4" header="0.3" footer="0.3"/>
  <pageSetup scale="52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8FC6E2"/>
    <pageSetUpPr fitToPage="1"/>
  </sheetPr>
  <dimension ref="B1:I22"/>
  <sheetViews>
    <sheetView showGridLines="0" zoomScale="92" zoomScaleNormal="100" workbookViewId="0">
      <pane ySplit="5" topLeftCell="A7" activePane="bottomLeft" state="frozen"/>
      <selection pane="bottomLeft" activeCell="K17" sqref="K1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6"/>
      <c r="D1" s="76"/>
      <c r="E1" s="76"/>
      <c r="F1" s="76"/>
      <c r="G1" s="76"/>
      <c r="H1" s="76"/>
      <c r="I1" s="76"/>
    </row>
    <row r="2" spans="2:9" ht="75" customHeight="1" thickTop="1" x14ac:dyDescent="0.15">
      <c r="B2" s="71"/>
      <c r="C2" s="176" t="s">
        <v>39</v>
      </c>
      <c r="D2" s="177"/>
      <c r="E2" s="177"/>
      <c r="F2" s="177"/>
      <c r="G2" s="177"/>
      <c r="H2" s="177"/>
      <c r="I2" s="178"/>
    </row>
    <row r="3" spans="2:9" ht="20" customHeight="1" x14ac:dyDescent="0.15">
      <c r="B3" s="71"/>
      <c r="C3" s="46"/>
      <c r="D3" s="30"/>
      <c r="E3" s="30"/>
      <c r="F3" s="30"/>
      <c r="G3" s="46" t="s">
        <v>6</v>
      </c>
      <c r="H3" s="46" t="s">
        <v>7</v>
      </c>
      <c r="I3" s="84"/>
    </row>
    <row r="4" spans="2:9" ht="75" customHeight="1" x14ac:dyDescent="0.65">
      <c r="B4" s="71"/>
      <c r="C4" s="131">
        <f>CalendarYear</f>
        <v>2025</v>
      </c>
      <c r="D4" s="183" t="s">
        <v>8</v>
      </c>
      <c r="E4" s="183"/>
      <c r="F4" s="183"/>
      <c r="G4" s="183"/>
      <c r="H4" s="183"/>
      <c r="I4" s="132"/>
    </row>
    <row r="5" spans="2:9" ht="35" customHeight="1" x14ac:dyDescent="0.15">
      <c r="B5" s="71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4" customFormat="1" ht="25" customHeight="1" x14ac:dyDescent="0.2">
      <c r="B6" s="74"/>
      <c r="C6" s="48">
        <f t="array" ref="C6:I6">DaysAndWeeks+DATE(CalendarYear,2,1)-WEEKDAY(DATE(CalendarYear,2,1),(WeekStart="M")+1)+1</f>
        <v>45683</v>
      </c>
      <c r="D6" s="39">
        <v>45684</v>
      </c>
      <c r="E6" s="35">
        <v>45685</v>
      </c>
      <c r="F6" s="35">
        <v>45686</v>
      </c>
      <c r="G6" s="35">
        <v>45687</v>
      </c>
      <c r="H6" s="35">
        <v>45688</v>
      </c>
      <c r="I6" s="106">
        <v>45689</v>
      </c>
    </row>
    <row r="7" spans="2:9" s="6" customFormat="1" ht="75" customHeight="1" x14ac:dyDescent="0.15">
      <c r="B7" s="70"/>
      <c r="C7" s="47"/>
      <c r="D7" s="127">
        <v>0.625</v>
      </c>
      <c r="E7" s="139"/>
      <c r="F7" s="190"/>
      <c r="G7" s="173"/>
      <c r="H7" s="127"/>
      <c r="I7" s="107"/>
    </row>
    <row r="8" spans="2:9" s="34" customFormat="1" ht="25" customHeight="1" x14ac:dyDescent="0.2">
      <c r="B8" s="74"/>
      <c r="C8" s="110">
        <f t="array" ref="C8:I8">DaysAndWeeks+DATE(CalendarYear,2,1)-WEEKDAY(DATE(CalendarYear,2,1),(WeekStart="M")+1)+8</f>
        <v>45690</v>
      </c>
      <c r="D8" s="105">
        <v>45691</v>
      </c>
      <c r="E8" s="108">
        <v>45692</v>
      </c>
      <c r="F8" s="108">
        <v>45693</v>
      </c>
      <c r="G8" s="108">
        <v>45694</v>
      </c>
      <c r="H8" s="108">
        <v>45695</v>
      </c>
      <c r="I8" s="106">
        <v>45696</v>
      </c>
    </row>
    <row r="9" spans="2:9" s="51" customFormat="1" ht="75" customHeight="1" x14ac:dyDescent="0.15">
      <c r="B9" s="79"/>
      <c r="C9" s="118"/>
      <c r="D9" s="119"/>
      <c r="E9" s="119">
        <v>0.625</v>
      </c>
      <c r="F9" s="109"/>
      <c r="G9" s="119"/>
      <c r="H9" s="119"/>
      <c r="I9" s="80"/>
    </row>
    <row r="10" spans="2:9" s="34" customFormat="1" ht="25" customHeight="1" x14ac:dyDescent="0.2">
      <c r="B10" s="74"/>
      <c r="C10" s="110">
        <f t="array" ref="C10:I10">DaysAndWeeks+DATE(CalendarYear,2,1)-WEEKDAY(DATE(CalendarYear,2,1),(WeekStart="M")+1)+15</f>
        <v>45697</v>
      </c>
      <c r="D10" s="105">
        <v>45698</v>
      </c>
      <c r="E10" s="105">
        <v>45699</v>
      </c>
      <c r="F10" s="105">
        <v>45700</v>
      </c>
      <c r="G10" s="105">
        <v>45701</v>
      </c>
      <c r="H10" s="105">
        <v>45702</v>
      </c>
      <c r="I10" s="106">
        <v>45703</v>
      </c>
    </row>
    <row r="11" spans="2:9" s="51" customFormat="1" ht="75" customHeight="1" x14ac:dyDescent="0.15">
      <c r="B11" s="79"/>
      <c r="C11" s="118"/>
      <c r="D11" s="119">
        <v>0.625</v>
      </c>
      <c r="E11" s="119"/>
      <c r="F11" s="125"/>
      <c r="H11" s="119"/>
      <c r="I11" s="80"/>
    </row>
    <row r="12" spans="2:9" s="32" customFormat="1" ht="25" customHeight="1" x14ac:dyDescent="0.2">
      <c r="B12" s="72"/>
      <c r="C12" s="110">
        <f t="array" ref="C12:I12">DaysAndWeeks+DATE(CalendarYear,2,1)-WEEKDAY(DATE(CalendarYear,2,1),(WeekStart="M")+1)+22</f>
        <v>45704</v>
      </c>
      <c r="D12" s="105">
        <v>45705</v>
      </c>
      <c r="E12" s="105">
        <v>45706</v>
      </c>
      <c r="F12" s="105">
        <v>45707</v>
      </c>
      <c r="G12" s="105">
        <v>45708</v>
      </c>
      <c r="H12" s="105">
        <v>45709</v>
      </c>
      <c r="I12" s="106">
        <v>45710</v>
      </c>
    </row>
    <row r="13" spans="2:9" s="51" customFormat="1" ht="75" customHeight="1" x14ac:dyDescent="0.15">
      <c r="B13" s="79"/>
      <c r="C13" s="118"/>
      <c r="D13" s="119"/>
      <c r="E13" s="119">
        <v>0.625</v>
      </c>
      <c r="F13" s="50"/>
      <c r="H13" s="119"/>
      <c r="I13" s="80"/>
    </row>
    <row r="14" spans="2:9" s="32" customFormat="1" ht="25" customHeight="1" x14ac:dyDescent="0.2">
      <c r="B14" s="72"/>
      <c r="C14" s="110">
        <f t="array" ref="C14:I14">DaysAndWeeks+DATE(CalendarYear,2,1)-WEEKDAY(DATE(CalendarYear,2,1),(WeekStart="M")+1)+29</f>
        <v>45711</v>
      </c>
      <c r="D14" s="105">
        <v>45712</v>
      </c>
      <c r="E14" s="140">
        <v>45713</v>
      </c>
      <c r="F14" s="150">
        <v>45714</v>
      </c>
      <c r="G14" s="150">
        <v>45715</v>
      </c>
      <c r="H14" s="150">
        <v>45716</v>
      </c>
      <c r="I14" s="81">
        <v>45717</v>
      </c>
    </row>
    <row r="15" spans="2:9" s="51" customFormat="1" ht="75" customHeight="1" x14ac:dyDescent="0.15">
      <c r="B15" s="79"/>
      <c r="C15" s="118"/>
      <c r="D15" s="119">
        <v>0.625</v>
      </c>
      <c r="E15" s="141"/>
      <c r="F15" s="149"/>
      <c r="G15" s="149"/>
      <c r="H15" s="152"/>
      <c r="I15" s="82"/>
    </row>
    <row r="16" spans="2:9" s="32" customFormat="1" ht="25" customHeight="1" x14ac:dyDescent="0.2">
      <c r="B16" s="72"/>
      <c r="C16" s="78">
        <f t="array" ref="C16:I16">DaysAndWeeks+DATE(CalendarYear,2,1)-WEEKDAY(DATE(CalendarYear,2,1),(WeekStart="M")+1)+36</f>
        <v>45718</v>
      </c>
      <c r="D16" s="38">
        <v>45719</v>
      </c>
      <c r="E16" s="38">
        <v>45720</v>
      </c>
      <c r="F16" s="38">
        <v>45721</v>
      </c>
      <c r="G16" s="38">
        <v>45722</v>
      </c>
      <c r="H16" s="38">
        <v>45723</v>
      </c>
      <c r="I16" s="83">
        <v>45724</v>
      </c>
    </row>
    <row r="17" spans="2:9" s="6" customFormat="1" ht="75" customHeight="1" x14ac:dyDescent="0.15">
      <c r="B17" s="70"/>
      <c r="C17" s="47"/>
      <c r="D17" s="127"/>
      <c r="E17" s="127">
        <v>0.625</v>
      </c>
      <c r="F17" s="3"/>
      <c r="G17" s="3"/>
      <c r="H17" s="121"/>
      <c r="I17" s="90"/>
    </row>
    <row r="18" spans="2:9" ht="125" customHeight="1" thickBot="1" x14ac:dyDescent="0.2">
      <c r="B18" s="71"/>
      <c r="C18" s="179" t="s">
        <v>5</v>
      </c>
      <c r="D18" s="180"/>
      <c r="E18" s="180"/>
      <c r="F18" s="180"/>
      <c r="G18" s="180"/>
      <c r="H18" s="180"/>
      <c r="I18" s="18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  <row r="22" spans="2:9" x14ac:dyDescent="0.15">
      <c r="C22" s="6"/>
    </row>
  </sheetData>
  <mergeCells count="3">
    <mergeCell ref="C18:I18"/>
    <mergeCell ref="C2:I2"/>
    <mergeCell ref="D4:H4"/>
  </mergeCells>
  <conditionalFormatting sqref="C18">
    <cfRule type="expression" dxfId="38" priority="3">
      <formula>AND(DAY(C18)&gt;=1,DAY(C18)&lt;=15)</formula>
    </cfRule>
  </conditionalFormatting>
  <conditionalFormatting sqref="C6:D6">
    <cfRule type="expression" dxfId="37" priority="6">
      <formula>DAY(C6)&gt;8</formula>
    </cfRule>
  </conditionalFormatting>
  <conditionalFormatting sqref="C8:E8">
    <cfRule type="expression" dxfId="36" priority="4">
      <formula>DAY(C8)&gt;8</formula>
    </cfRule>
  </conditionalFormatting>
  <conditionalFormatting sqref="C14:I14 C15 F15:I15 C16:I16">
    <cfRule type="expression" dxfId="35" priority="7">
      <formula>AND(DAY(C14)&gt;=1,DAY(C14)&lt;=15)</formula>
    </cfRule>
  </conditionalFormatting>
  <conditionalFormatting sqref="E6:I6">
    <cfRule type="expression" dxfId="34" priority="8">
      <formula>DAY(E6)&gt;8</formula>
    </cfRule>
  </conditionalFormatting>
  <conditionalFormatting sqref="H17:I17">
    <cfRule type="expression" dxfId="33" priority="1">
      <formula>AND(DAY(H17)&gt;=1,DAY(H17)&lt;=15)</formula>
    </cfRule>
  </conditionalFormatting>
  <hyperlinks>
    <hyperlink ref="H3" location="MARCH!A1" tooltip="Navigation link to the next month" display="MARCH" xr:uid="{00000000-0004-0000-0100-000000000000}"/>
    <hyperlink ref="G3" location="JANUARY!A1" tooltip="Navigation link to the previous month" display="JANUARY" xr:uid="{71D1C575-D984-224A-889F-51B370E9F67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CFAA49"/>
    <pageSetUpPr fitToPage="1"/>
  </sheetPr>
  <dimension ref="B1:I21"/>
  <sheetViews>
    <sheetView showGridLines="0" zoomScaleNormal="100" workbookViewId="0">
      <pane ySplit="5" topLeftCell="A9" activePane="bottomLeft" state="frozen"/>
      <selection pane="bottomLeft" activeCell="H11" sqref="H11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6"/>
      <c r="D1" s="76"/>
      <c r="E1" s="76"/>
      <c r="F1" s="76"/>
      <c r="G1" s="76"/>
      <c r="H1" s="76"/>
      <c r="I1" s="76"/>
    </row>
    <row r="2" spans="2:9" ht="75" customHeight="1" thickTop="1" x14ac:dyDescent="0.15">
      <c r="B2" s="71"/>
      <c r="C2" s="176" t="s">
        <v>39</v>
      </c>
      <c r="D2" s="177"/>
      <c r="E2" s="177"/>
      <c r="F2" s="177"/>
      <c r="G2" s="177"/>
      <c r="H2" s="177"/>
      <c r="I2" s="178"/>
    </row>
    <row r="3" spans="2:9" ht="20" customHeight="1" x14ac:dyDescent="0.15">
      <c r="B3" s="71"/>
      <c r="C3" s="31"/>
      <c r="D3" s="29"/>
      <c r="E3" s="29"/>
      <c r="F3" s="30"/>
      <c r="G3" s="46" t="s">
        <v>9</v>
      </c>
      <c r="H3" s="46" t="s">
        <v>10</v>
      </c>
      <c r="I3" s="88"/>
    </row>
    <row r="4" spans="2:9" ht="75" customHeight="1" x14ac:dyDescent="0.65">
      <c r="B4" s="71"/>
      <c r="C4" s="131">
        <f>CalendarYear</f>
        <v>2025</v>
      </c>
      <c r="D4" s="183" t="s">
        <v>11</v>
      </c>
      <c r="E4" s="183"/>
      <c r="F4" s="183"/>
      <c r="G4" s="183"/>
      <c r="H4" s="183"/>
      <c r="I4" s="132"/>
    </row>
    <row r="5" spans="2:9" ht="35" customHeight="1" x14ac:dyDescent="0.15">
      <c r="B5" s="71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2" customFormat="1" ht="25" customHeight="1" x14ac:dyDescent="0.2">
      <c r="B6" s="72"/>
      <c r="C6" s="60">
        <f t="array" ref="C6:I6">DaysAndWeeks+DATE(CalendarYear,3,1)-WEEKDAY(DATE(CalendarYear,3,1),(WeekStart="M")+1)+1</f>
        <v>45711</v>
      </c>
      <c r="D6" s="35">
        <v>45712</v>
      </c>
      <c r="E6" s="35">
        <v>45713</v>
      </c>
      <c r="F6" s="35">
        <v>45714</v>
      </c>
      <c r="G6" s="35">
        <v>45715</v>
      </c>
      <c r="H6" s="35">
        <v>45716</v>
      </c>
      <c r="I6" s="64">
        <v>45717</v>
      </c>
    </row>
    <row r="7" spans="2:9" s="51" customFormat="1" ht="75" customHeight="1" x14ac:dyDescent="0.15">
      <c r="B7" s="79"/>
      <c r="C7" s="89"/>
      <c r="D7" s="127">
        <v>0.625</v>
      </c>
      <c r="E7" s="127"/>
      <c r="F7" s="52"/>
      <c r="G7" s="153"/>
      <c r="H7" s="127"/>
      <c r="I7" s="80"/>
    </row>
    <row r="8" spans="2:9" s="32" customFormat="1" ht="25" customHeight="1" x14ac:dyDescent="0.2">
      <c r="B8" s="72"/>
      <c r="C8" s="36">
        <f t="array" ref="C8:I8">DaysAndWeeks+DATE(CalendarYear,3,1)-WEEKDAY(DATE(CalendarYear,3,1),(WeekStart="M")+1)+8</f>
        <v>45718</v>
      </c>
      <c r="D8" s="33">
        <v>45719</v>
      </c>
      <c r="E8" s="33">
        <v>45720</v>
      </c>
      <c r="F8" s="33">
        <v>45721</v>
      </c>
      <c r="G8" s="36">
        <v>45722</v>
      </c>
      <c r="H8" s="33">
        <v>45723</v>
      </c>
      <c r="I8" s="64">
        <v>45724</v>
      </c>
    </row>
    <row r="9" spans="2:9" s="51" customFormat="1" ht="75" customHeight="1" x14ac:dyDescent="0.15">
      <c r="B9" s="79"/>
      <c r="C9" s="118"/>
      <c r="D9" s="119"/>
      <c r="E9" s="119">
        <v>0.625</v>
      </c>
      <c r="F9" s="50"/>
      <c r="G9" s="120"/>
      <c r="H9" s="119"/>
      <c r="I9" s="80"/>
    </row>
    <row r="10" spans="2:9" s="32" customFormat="1" ht="25" customHeight="1" x14ac:dyDescent="0.2">
      <c r="B10" s="72"/>
      <c r="C10" s="36">
        <f t="array" ref="C10:I10">DaysAndWeeks+DATE(CalendarYear,3,1)-WEEKDAY(DATE(CalendarYear,3,1),(WeekStart="M")+1)+15</f>
        <v>45725</v>
      </c>
      <c r="D10" s="33">
        <v>45726</v>
      </c>
      <c r="E10" s="33">
        <v>45727</v>
      </c>
      <c r="F10" s="33">
        <v>45728</v>
      </c>
      <c r="G10" s="33">
        <v>45729</v>
      </c>
      <c r="H10" s="33">
        <v>45730</v>
      </c>
      <c r="I10" s="64">
        <v>45731</v>
      </c>
    </row>
    <row r="11" spans="2:9" s="51" customFormat="1" ht="75" customHeight="1" x14ac:dyDescent="0.15">
      <c r="B11" s="79"/>
      <c r="C11" s="118"/>
      <c r="D11" s="119">
        <v>0.625</v>
      </c>
      <c r="E11" s="119"/>
      <c r="F11" s="50"/>
      <c r="H11" s="119"/>
      <c r="I11" s="80"/>
    </row>
    <row r="12" spans="2:9" s="32" customFormat="1" ht="25" customHeight="1" x14ac:dyDescent="0.2">
      <c r="B12" s="72"/>
      <c r="C12" s="36">
        <f t="array" ref="C12:I12">DaysAndWeeks+DATE(CalendarYear,3,1)-WEEKDAY(DATE(CalendarYear,3,1),(WeekStart="M")+1)+22</f>
        <v>45732</v>
      </c>
      <c r="D12" s="33">
        <v>45733</v>
      </c>
      <c r="E12" s="33">
        <v>45734</v>
      </c>
      <c r="F12" s="33">
        <v>45735</v>
      </c>
      <c r="G12" s="33">
        <v>45736</v>
      </c>
      <c r="H12" s="37">
        <v>45737</v>
      </c>
      <c r="I12" s="85">
        <v>45738</v>
      </c>
    </row>
    <row r="13" spans="2:9" s="51" customFormat="1" ht="75" customHeight="1" x14ac:dyDescent="0.15">
      <c r="B13" s="79"/>
      <c r="C13" s="118"/>
      <c r="D13" s="119"/>
      <c r="E13" s="119">
        <v>0.625</v>
      </c>
      <c r="F13" s="50"/>
      <c r="H13" s="119"/>
      <c r="I13" s="80"/>
    </row>
    <row r="14" spans="2:9" s="32" customFormat="1" ht="25" customHeight="1" x14ac:dyDescent="0.2">
      <c r="B14" s="72"/>
      <c r="C14" s="42">
        <f t="array" ref="C14:I14">DaysAndWeeks+DATE(CalendarYear,3,1)-WEEKDAY(DATE(CalendarYear,3,1),(WeekStart="M")+1)+29</f>
        <v>45739</v>
      </c>
      <c r="D14" s="33">
        <v>45740</v>
      </c>
      <c r="E14" s="33">
        <v>45741</v>
      </c>
      <c r="F14" s="33">
        <v>45742</v>
      </c>
      <c r="G14" s="42">
        <v>45743</v>
      </c>
      <c r="H14" s="110">
        <v>45744</v>
      </c>
      <c r="I14" s="154">
        <v>45745</v>
      </c>
    </row>
    <row r="15" spans="2:9" s="51" customFormat="1" ht="75" customHeight="1" x14ac:dyDescent="0.15">
      <c r="B15" s="79"/>
      <c r="C15" s="118"/>
      <c r="D15" s="119">
        <v>0.625</v>
      </c>
      <c r="E15" s="119"/>
      <c r="F15" s="50"/>
      <c r="H15" s="118"/>
      <c r="I15" s="155"/>
    </row>
    <row r="16" spans="2:9" s="32" customFormat="1" ht="25" customHeight="1" x14ac:dyDescent="0.2">
      <c r="B16" s="72"/>
      <c r="C16" s="157">
        <f t="array" ref="C16:I16">DaysAndWeeks+DATE(CalendarYear,3,1)-WEEKDAY(DATE(CalendarYear,3,1),(WeekStart="M")+1)+36</f>
        <v>45746</v>
      </c>
      <c r="D16" s="133">
        <v>45747</v>
      </c>
      <c r="E16" s="35">
        <v>45748</v>
      </c>
      <c r="F16" s="35">
        <v>45749</v>
      </c>
      <c r="G16" s="35">
        <v>45750</v>
      </c>
      <c r="H16" s="35">
        <v>45751</v>
      </c>
      <c r="I16" s="66">
        <v>45752</v>
      </c>
    </row>
    <row r="17" spans="2:9" s="6" customFormat="1" ht="75" customHeight="1" x14ac:dyDescent="0.15">
      <c r="B17" s="70"/>
      <c r="C17" s="156"/>
      <c r="D17" s="119"/>
      <c r="E17" s="127">
        <v>0.625</v>
      </c>
      <c r="F17" s="40"/>
      <c r="G17" s="40"/>
      <c r="H17" s="158"/>
      <c r="I17" s="87"/>
    </row>
    <row r="18" spans="2:9" ht="125" customHeight="1" thickBot="1" x14ac:dyDescent="0.2">
      <c r="B18" s="71"/>
      <c r="C18" s="179" t="s">
        <v>5</v>
      </c>
      <c r="D18" s="180"/>
      <c r="E18" s="180"/>
      <c r="F18" s="180"/>
      <c r="G18" s="180"/>
      <c r="H18" s="180"/>
      <c r="I18" s="18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7">
    <cfRule type="expression" dxfId="32" priority="1">
      <formula>AND(DAY(C7)&gt;=1,DAY(C7)&lt;=15)</formula>
    </cfRule>
  </conditionalFormatting>
  <conditionalFormatting sqref="C17:C18">
    <cfRule type="expression" dxfId="31" priority="2">
      <formula>AND(DAY(C17)&gt;=1,DAY(C17)&lt;=15)</formula>
    </cfRule>
  </conditionalFormatting>
  <conditionalFormatting sqref="C6:H6">
    <cfRule type="expression" dxfId="30" priority="4">
      <formula>DAY(C6)&gt;8</formula>
    </cfRule>
  </conditionalFormatting>
  <conditionalFormatting sqref="C14:I14 C15 E15:F15 H15:I15 C16:I16 F17:I17">
    <cfRule type="expression" dxfId="29" priority="3">
      <formula>AND(DAY(C14)&gt;=1,DAY(C14)&lt;=15)</formula>
    </cfRule>
  </conditionalFormatting>
  <hyperlinks>
    <hyperlink ref="G3" location="FEBRUARY!A1" tooltip="Navigation link to the previous month" display="&lt;- FEBRUARY" xr:uid="{00000000-0004-0000-0200-000001000000}"/>
    <hyperlink ref="H3" location="APRIL!A1" tooltip="Navigation link to the next month" display="APRIL -&gt;" xr:uid="{00000000-0004-0000-02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6E8390"/>
    <pageSetUpPr fitToPage="1"/>
  </sheetPr>
  <dimension ref="B1:I21"/>
  <sheetViews>
    <sheetView showGridLines="0" zoomScaleNormal="100" workbookViewId="0">
      <pane ySplit="5" topLeftCell="A9" activePane="bottomLeft" state="frozen"/>
      <selection pane="bottomLeft" activeCell="D9" sqref="D9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6"/>
      <c r="D1" s="76"/>
      <c r="E1" s="76"/>
      <c r="F1" s="76"/>
      <c r="G1" s="76"/>
      <c r="H1" s="76"/>
      <c r="I1" s="76"/>
    </row>
    <row r="2" spans="2:9" ht="75" customHeight="1" thickTop="1" x14ac:dyDescent="0.15">
      <c r="B2" s="71"/>
      <c r="C2" s="176" t="s">
        <v>39</v>
      </c>
      <c r="D2" s="177"/>
      <c r="E2" s="177"/>
      <c r="F2" s="177"/>
      <c r="G2" s="177"/>
      <c r="H2" s="177"/>
      <c r="I2" s="178"/>
    </row>
    <row r="3" spans="2:9" ht="20" customHeight="1" x14ac:dyDescent="0.15">
      <c r="B3" s="71"/>
      <c r="C3" s="18"/>
      <c r="D3" s="18"/>
      <c r="E3" s="43"/>
      <c r="F3" s="43"/>
      <c r="G3" s="18" t="s">
        <v>12</v>
      </c>
      <c r="H3" s="18" t="s">
        <v>13</v>
      </c>
      <c r="I3" s="92"/>
    </row>
    <row r="4" spans="2:9" ht="75" customHeight="1" x14ac:dyDescent="0.65">
      <c r="B4" s="71"/>
      <c r="C4" s="131">
        <f>CalendarYear</f>
        <v>2025</v>
      </c>
      <c r="D4" s="187" t="s">
        <v>14</v>
      </c>
      <c r="E4" s="187"/>
      <c r="F4" s="187"/>
      <c r="G4" s="187"/>
      <c r="H4" s="187"/>
      <c r="I4" s="132"/>
    </row>
    <row r="5" spans="2:9" ht="35" customHeight="1" x14ac:dyDescent="0.15">
      <c r="B5" s="71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2" customFormat="1" ht="25" customHeight="1" x14ac:dyDescent="0.2">
      <c r="B6" s="72"/>
      <c r="C6" s="41">
        <f t="array" ref="C6:I6">DaysAndWeeks+DATE(CalendarYear,4,1)-WEEKDAY(DATE(CalendarYear,4,1),(WeekStart="M")+1)+1</f>
        <v>45746</v>
      </c>
      <c r="D6" s="35">
        <v>45747</v>
      </c>
      <c r="E6" s="133">
        <v>45748</v>
      </c>
      <c r="F6" s="133">
        <v>45749</v>
      </c>
      <c r="G6" s="133">
        <v>45750</v>
      </c>
      <c r="H6" s="133">
        <v>45751</v>
      </c>
      <c r="I6" s="64">
        <v>45752</v>
      </c>
    </row>
    <row r="7" spans="2:9" s="51" customFormat="1" ht="75" customHeight="1" x14ac:dyDescent="0.15">
      <c r="B7" s="79"/>
      <c r="C7" s="53"/>
      <c r="D7" s="158"/>
      <c r="E7" s="118">
        <v>0.625</v>
      </c>
      <c r="F7" s="149"/>
      <c r="G7" s="152"/>
      <c r="H7" s="118"/>
      <c r="I7" s="80"/>
    </row>
    <row r="8" spans="2:9" s="32" customFormat="1" ht="25" customHeight="1" x14ac:dyDescent="0.2">
      <c r="B8" s="72"/>
      <c r="C8" s="36">
        <f t="array" ref="C8:I8">DaysAndWeeks+DATE(CalendarYear,4,1)-WEEKDAY(DATE(CalendarYear,4,1),(WeekStart="M")+1)+8</f>
        <v>45753</v>
      </c>
      <c r="D8" s="33">
        <v>45754</v>
      </c>
      <c r="E8" s="33">
        <v>45755</v>
      </c>
      <c r="F8" s="33">
        <v>45756</v>
      </c>
      <c r="G8" s="33">
        <v>45757</v>
      </c>
      <c r="H8" s="33">
        <v>45758</v>
      </c>
      <c r="I8" s="64">
        <v>45759</v>
      </c>
    </row>
    <row r="9" spans="2:9" s="51" customFormat="1" ht="75" customHeight="1" x14ac:dyDescent="0.15">
      <c r="B9" s="79"/>
      <c r="D9" s="118">
        <v>0.625</v>
      </c>
      <c r="E9" s="119"/>
      <c r="F9" s="50"/>
      <c r="H9" s="118"/>
      <c r="I9" s="80"/>
    </row>
    <row r="10" spans="2:9" s="32" customFormat="1" ht="25" customHeight="1" x14ac:dyDescent="0.2">
      <c r="B10" s="72"/>
      <c r="C10" s="36">
        <f t="array" ref="C10:I10">DaysAndWeeks+DATE(CalendarYear,4,1)-WEEKDAY(DATE(CalendarYear,4,1),(WeekStart="M")+1)+15</f>
        <v>45760</v>
      </c>
      <c r="D10" s="33">
        <v>45761</v>
      </c>
      <c r="E10" s="33">
        <v>45762</v>
      </c>
      <c r="F10" s="33">
        <v>45763</v>
      </c>
      <c r="G10" s="33">
        <v>45764</v>
      </c>
      <c r="H10" s="33">
        <v>45765</v>
      </c>
      <c r="I10" s="64">
        <v>45766</v>
      </c>
    </row>
    <row r="11" spans="2:9" s="51" customFormat="1" ht="75" customHeight="1" x14ac:dyDescent="0.15">
      <c r="B11" s="79"/>
      <c r="C11" s="118"/>
      <c r="D11" s="118"/>
      <c r="E11" s="118">
        <v>0.625</v>
      </c>
      <c r="F11" s="50"/>
      <c r="H11" s="119"/>
      <c r="I11" s="80"/>
    </row>
    <row r="12" spans="2:9" s="32" customFormat="1" ht="25" customHeight="1" x14ac:dyDescent="0.2">
      <c r="B12" s="72"/>
      <c r="C12" s="36">
        <f t="array" ref="C12:I12">DaysAndWeeks+DATE(CalendarYear,4,1)-WEEKDAY(DATE(CalendarYear,4,1),(WeekStart="M")+1)+22</f>
        <v>45767</v>
      </c>
      <c r="D12" s="33">
        <v>45768</v>
      </c>
      <c r="E12" s="33">
        <v>45769</v>
      </c>
      <c r="F12" s="33">
        <v>45770</v>
      </c>
      <c r="G12" s="33">
        <v>45771</v>
      </c>
      <c r="H12" s="33">
        <v>45772</v>
      </c>
      <c r="I12" s="64">
        <v>45773</v>
      </c>
    </row>
    <row r="13" spans="2:9" s="51" customFormat="1" ht="75" customHeight="1" x14ac:dyDescent="0.15">
      <c r="B13" s="79"/>
      <c r="C13" s="118"/>
      <c r="D13" s="118">
        <v>0.625</v>
      </c>
      <c r="E13" s="119"/>
      <c r="F13" s="50"/>
      <c r="H13" s="119"/>
      <c r="I13" s="80"/>
    </row>
    <row r="14" spans="2:9" s="32" customFormat="1" ht="25" customHeight="1" x14ac:dyDescent="0.2">
      <c r="B14" s="72"/>
      <c r="C14" s="36">
        <f t="array" ref="C14:I14">DaysAndWeeks+DATE(CalendarYear,4,1)-WEEKDAY(DATE(CalendarYear,4,1),(WeekStart="M")+1)+29</f>
        <v>45774</v>
      </c>
      <c r="D14" s="33">
        <v>45775</v>
      </c>
      <c r="E14" s="33">
        <v>45776</v>
      </c>
      <c r="F14" s="33">
        <v>45777</v>
      </c>
      <c r="G14" s="35">
        <v>45778</v>
      </c>
      <c r="H14" s="35">
        <v>45779</v>
      </c>
      <c r="I14" s="66">
        <v>45780</v>
      </c>
    </row>
    <row r="15" spans="2:9" s="51" customFormat="1" ht="75" customHeight="1" x14ac:dyDescent="0.15">
      <c r="B15" s="79"/>
      <c r="C15" s="118"/>
      <c r="D15" s="118"/>
      <c r="E15" s="118">
        <v>0.625</v>
      </c>
      <c r="F15" s="50"/>
      <c r="G15" s="153"/>
      <c r="H15" s="127"/>
      <c r="I15" s="86"/>
    </row>
    <row r="16" spans="2:9" s="32" customFormat="1" ht="25" customHeight="1" x14ac:dyDescent="0.2">
      <c r="B16" s="72"/>
      <c r="C16" s="159">
        <f t="array" ref="C16:I16">DaysAndWeeks+DATE(CalendarYear,4,1)-WEEKDAY(DATE(CalendarYear,4,1),(WeekStart="M")+1)+36</f>
        <v>45781</v>
      </c>
      <c r="D16" s="49">
        <v>45782</v>
      </c>
      <c r="E16" s="49">
        <v>45783</v>
      </c>
      <c r="F16" s="49">
        <v>45784</v>
      </c>
      <c r="G16" s="49">
        <v>45785</v>
      </c>
      <c r="H16" s="49">
        <v>45786</v>
      </c>
      <c r="I16" s="91">
        <v>45787</v>
      </c>
    </row>
    <row r="17" spans="2:9" s="6" customFormat="1" ht="75" customHeight="1" x14ac:dyDescent="0.15">
      <c r="B17" s="70"/>
      <c r="C17" s="127"/>
      <c r="D17" s="158"/>
      <c r="E17" s="40"/>
      <c r="F17" s="40"/>
      <c r="G17" s="40"/>
      <c r="H17" s="127"/>
      <c r="I17" s="87"/>
    </row>
    <row r="18" spans="2:9" ht="125" customHeight="1" thickBot="1" x14ac:dyDescent="0.2">
      <c r="B18" s="71"/>
      <c r="C18" s="184" t="s">
        <v>5</v>
      </c>
      <c r="D18" s="185"/>
      <c r="E18" s="185"/>
      <c r="F18" s="185"/>
      <c r="G18" s="185"/>
      <c r="H18" s="185"/>
      <c r="I18" s="18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7:C18">
    <cfRule type="expression" dxfId="28" priority="4">
      <formula>AND(DAY(C17)&gt;=1,DAY(C17)&lt;=15)</formula>
    </cfRule>
  </conditionalFormatting>
  <conditionalFormatting sqref="C6:H6">
    <cfRule type="expression" dxfId="27" priority="9">
      <formula>DAY(C6)&gt;8</formula>
    </cfRule>
  </conditionalFormatting>
  <conditionalFormatting sqref="C14:I14 F15 H15:I15 C16:I16 E17:I17">
    <cfRule type="expression" dxfId="26" priority="8">
      <formula>AND(DAY(C14)&gt;=1,DAY(C14)&lt;=15)</formula>
    </cfRule>
  </conditionalFormatting>
  <conditionalFormatting sqref="H11">
    <cfRule type="expression" dxfId="25" priority="5">
      <formula>AND(DAY(H11)&gt;=1,DAY(H11)&lt;=15)</formula>
    </cfRule>
  </conditionalFormatting>
  <conditionalFormatting sqref="H13">
    <cfRule type="expression" dxfId="24" priority="6">
      <formula>AND(DAY(H13)&gt;=1,DAY(H13)&lt;=15)</formula>
    </cfRule>
  </conditionalFormatting>
  <hyperlinks>
    <hyperlink ref="G3" location="MARCH!A1" tooltip="Navigation link to the previous month" display="&lt;- MARCH" xr:uid="{00000000-0004-0000-0300-000001000000}"/>
    <hyperlink ref="H3" location="MAY!A1" tooltip="Navigation link to the next month" display="MAY -&gt;" xr:uid="{00000000-0004-0000-03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172743"/>
    <pageSetUpPr fitToPage="1"/>
  </sheetPr>
  <dimension ref="B1:I21"/>
  <sheetViews>
    <sheetView showGridLines="0" zoomScaleNormal="100" workbookViewId="0">
      <pane ySplit="5" topLeftCell="A9" activePane="bottomLeft" state="frozen"/>
      <selection pane="bottomLeft" activeCell="D17" sqref="D1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6"/>
      <c r="D1" s="76"/>
      <c r="E1" s="76"/>
      <c r="F1" s="76"/>
      <c r="G1" s="76"/>
      <c r="H1" s="76"/>
      <c r="I1" s="76"/>
    </row>
    <row r="2" spans="2:9" ht="75" customHeight="1" thickTop="1" x14ac:dyDescent="0.15">
      <c r="B2" s="71"/>
      <c r="C2" s="176" t="s">
        <v>39</v>
      </c>
      <c r="D2" s="177"/>
      <c r="E2" s="177"/>
      <c r="F2" s="177"/>
      <c r="G2" s="177"/>
      <c r="H2" s="177"/>
      <c r="I2" s="178"/>
    </row>
    <row r="3" spans="2:9" ht="20" customHeight="1" x14ac:dyDescent="0.3">
      <c r="B3" s="71"/>
      <c r="C3" s="54"/>
      <c r="D3" s="55"/>
      <c r="E3" s="55"/>
      <c r="F3" s="29"/>
      <c r="G3" s="18" t="s">
        <v>15</v>
      </c>
      <c r="H3" s="18" t="s">
        <v>16</v>
      </c>
      <c r="I3" s="75"/>
    </row>
    <row r="4" spans="2:9" ht="75" customHeight="1" x14ac:dyDescent="0.65">
      <c r="B4" s="71"/>
      <c r="C4" s="131">
        <f>CalendarYear</f>
        <v>2025</v>
      </c>
      <c r="D4" s="187" t="s">
        <v>17</v>
      </c>
      <c r="E4" s="187"/>
      <c r="F4" s="187"/>
      <c r="G4" s="187"/>
      <c r="H4" s="187"/>
      <c r="I4" s="132"/>
    </row>
    <row r="5" spans="2:9" ht="35" customHeight="1" x14ac:dyDescent="0.15">
      <c r="B5" s="71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4" customFormat="1" ht="25" customHeight="1" x14ac:dyDescent="0.2">
      <c r="B6" s="74"/>
      <c r="C6" s="60">
        <f t="array" ref="C6:I6">DaysAndWeeks+DATE(CalendarYear,5,1)-WEEKDAY(DATE(CalendarYear,5,1),(WeekStart="M")+1)+1</f>
        <v>45774</v>
      </c>
      <c r="D6" s="35">
        <v>45775</v>
      </c>
      <c r="E6" s="49">
        <v>45776</v>
      </c>
      <c r="F6" s="49">
        <v>45777</v>
      </c>
      <c r="G6" s="111">
        <v>45778</v>
      </c>
      <c r="H6" s="111">
        <v>45779</v>
      </c>
      <c r="I6" s="112">
        <v>45780</v>
      </c>
    </row>
    <row r="7" spans="2:9" s="51" customFormat="1" ht="75" customHeight="1" x14ac:dyDescent="0.15">
      <c r="B7" s="79"/>
      <c r="C7" s="142"/>
      <c r="D7" s="158"/>
      <c r="E7" s="158">
        <v>0.625</v>
      </c>
      <c r="F7" s="52"/>
      <c r="H7" s="118"/>
      <c r="I7" s="80"/>
    </row>
    <row r="8" spans="2:9" s="34" customFormat="1" ht="25" customHeight="1" x14ac:dyDescent="0.2">
      <c r="B8" s="74"/>
      <c r="C8" s="110">
        <f t="array" ref="C8:I8">DaysAndWeeks+DATE(CalendarYear,5,1)-WEEKDAY(DATE(CalendarYear,5,1),(WeekStart="M")+1)+8</f>
        <v>45781</v>
      </c>
      <c r="D8" s="105">
        <v>45782</v>
      </c>
      <c r="E8" s="105">
        <v>45783</v>
      </c>
      <c r="F8" s="105">
        <v>45784</v>
      </c>
      <c r="G8" s="105">
        <v>45785</v>
      </c>
      <c r="H8" s="105">
        <v>45786</v>
      </c>
      <c r="I8" s="106">
        <v>45787</v>
      </c>
    </row>
    <row r="9" spans="2:9" s="51" customFormat="1" ht="75" customHeight="1" x14ac:dyDescent="0.15">
      <c r="B9" s="79"/>
      <c r="C9" s="118"/>
      <c r="D9" s="118">
        <v>0.625</v>
      </c>
      <c r="E9" s="122"/>
      <c r="F9" s="50"/>
      <c r="H9" s="118"/>
      <c r="I9" s="80"/>
    </row>
    <row r="10" spans="2:9" s="34" customFormat="1" ht="25" customHeight="1" x14ac:dyDescent="0.2">
      <c r="B10" s="74"/>
      <c r="C10" s="110">
        <f t="array" ref="C10:I10">DaysAndWeeks+DATE(CalendarYear,5,1)-WEEKDAY(DATE(CalendarYear,5,1),(WeekStart="M")+1)+15</f>
        <v>45788</v>
      </c>
      <c r="D10" s="105">
        <v>45789</v>
      </c>
      <c r="E10" s="105">
        <v>45790</v>
      </c>
      <c r="F10" s="113">
        <v>45791</v>
      </c>
      <c r="G10" s="105">
        <v>45792</v>
      </c>
      <c r="H10" s="105">
        <v>45793</v>
      </c>
      <c r="I10" s="106">
        <v>45794</v>
      </c>
    </row>
    <row r="11" spans="2:9" s="51" customFormat="1" ht="75" customHeight="1" x14ac:dyDescent="0.15">
      <c r="B11" s="79"/>
      <c r="C11" s="118"/>
      <c r="D11" s="118"/>
      <c r="E11" s="118">
        <v>0.625</v>
      </c>
      <c r="F11" s="114"/>
      <c r="H11" s="118"/>
      <c r="I11" s="80"/>
    </row>
    <row r="12" spans="2:9" s="34" customFormat="1" ht="25" customHeight="1" x14ac:dyDescent="0.2">
      <c r="B12" s="74"/>
      <c r="C12" s="110">
        <f t="array" ref="C12:I12">DaysAndWeeks+DATE(CalendarYear,5,1)-WEEKDAY(DATE(CalendarYear,5,1),(WeekStart="M")+1)+22</f>
        <v>45795</v>
      </c>
      <c r="D12" s="105">
        <v>45796</v>
      </c>
      <c r="E12" s="105">
        <v>45797</v>
      </c>
      <c r="F12" s="105">
        <v>45798</v>
      </c>
      <c r="G12" s="105">
        <v>45799</v>
      </c>
      <c r="H12" s="105">
        <v>45800</v>
      </c>
      <c r="I12" s="106">
        <v>45801</v>
      </c>
    </row>
    <row r="13" spans="2:9" s="51" customFormat="1" ht="75" customHeight="1" x14ac:dyDescent="0.15">
      <c r="B13" s="79"/>
      <c r="C13" s="118"/>
      <c r="D13" s="118">
        <v>0.625</v>
      </c>
      <c r="E13" s="122"/>
      <c r="F13" s="50"/>
      <c r="H13" s="118"/>
      <c r="I13" s="80"/>
    </row>
    <row r="14" spans="2:9" s="34" customFormat="1" ht="25" customHeight="1" x14ac:dyDescent="0.2">
      <c r="B14" s="74"/>
      <c r="C14" s="110">
        <f t="array" ref="C14:I14">DaysAndWeeks+DATE(CalendarYear,5,1)-WEEKDAY(DATE(CalendarYear,5,1),(WeekStart="M")+1)+29</f>
        <v>45802</v>
      </c>
      <c r="D14" s="105">
        <v>45803</v>
      </c>
      <c r="E14" s="105">
        <v>45804</v>
      </c>
      <c r="F14" s="105">
        <v>45805</v>
      </c>
      <c r="G14" s="133">
        <v>45806</v>
      </c>
      <c r="H14" s="133">
        <v>45807</v>
      </c>
      <c r="I14" s="154">
        <v>45808</v>
      </c>
    </row>
    <row r="15" spans="2:9" s="51" customFormat="1" ht="75" customHeight="1" x14ac:dyDescent="0.15">
      <c r="B15" s="79"/>
      <c r="C15" s="118"/>
      <c r="D15" s="118"/>
      <c r="E15" s="118">
        <v>0.625</v>
      </c>
      <c r="F15" s="50"/>
      <c r="G15" s="149"/>
      <c r="H15" s="118"/>
      <c r="I15" s="155"/>
    </row>
    <row r="16" spans="2:9" s="32" customFormat="1" ht="25" customHeight="1" x14ac:dyDescent="0.2">
      <c r="B16" s="72"/>
      <c r="C16" s="41">
        <f t="array" ref="C16:I16">DaysAndWeeks+DATE(CalendarYear,5,1)-WEEKDAY(DATE(CalendarYear,5,1),(WeekStart="M")+1)+36</f>
        <v>45809</v>
      </c>
      <c r="D16" s="35">
        <v>45810</v>
      </c>
      <c r="E16" s="35">
        <v>45811</v>
      </c>
      <c r="F16" s="35">
        <v>45812</v>
      </c>
      <c r="G16" s="35">
        <v>45813</v>
      </c>
      <c r="H16" s="35">
        <v>45814</v>
      </c>
      <c r="I16" s="66">
        <v>45815</v>
      </c>
    </row>
    <row r="17" spans="2:9" ht="75" customHeight="1" x14ac:dyDescent="0.15">
      <c r="B17" s="71"/>
      <c r="C17" s="45"/>
      <c r="D17" s="158">
        <v>0.625</v>
      </c>
      <c r="E17" s="44"/>
      <c r="F17" s="44"/>
      <c r="G17" s="44"/>
      <c r="H17" s="158"/>
      <c r="I17" s="93"/>
    </row>
    <row r="18" spans="2:9" ht="125" customHeight="1" thickBot="1" x14ac:dyDescent="0.2">
      <c r="B18" s="71"/>
      <c r="C18" s="179" t="s">
        <v>5</v>
      </c>
      <c r="D18" s="180"/>
      <c r="E18" s="180"/>
      <c r="F18" s="180"/>
      <c r="G18" s="180"/>
      <c r="H18" s="180"/>
      <c r="I18" s="18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7:C18">
    <cfRule type="expression" dxfId="23" priority="1">
      <formula>AND(DAY(C17)&gt;=1,DAY(C17)&lt;=15)</formula>
    </cfRule>
  </conditionalFormatting>
  <conditionalFormatting sqref="C6:H6">
    <cfRule type="expression" dxfId="22" priority="3">
      <formula>DAY(C6)&gt;8</formula>
    </cfRule>
  </conditionalFormatting>
  <conditionalFormatting sqref="C14:I14 F15:G15 I15 C16:I16 E17:G17 I17">
    <cfRule type="expression" dxfId="21" priority="2">
      <formula>AND(DAY(C14)&gt;=1,DAY(C14)&lt;=15)</formula>
    </cfRule>
  </conditionalFormatting>
  <hyperlinks>
    <hyperlink ref="G3" location="APRIL!A1" tooltip="Navigation link to the previous month" display="&lt;- APRIL" xr:uid="{00000000-0004-0000-0400-000001000000}"/>
    <hyperlink ref="H3" location="JUNE!A1" tooltip="Navigation link to the next month" display="JUNE -&gt;" xr:uid="{00000000-0004-0000-04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8FC6E2"/>
    <pageSetUpPr fitToPage="1"/>
  </sheetPr>
  <dimension ref="B1:I21"/>
  <sheetViews>
    <sheetView showGridLines="0" zoomScaleNormal="100" workbookViewId="0">
      <pane ySplit="5" topLeftCell="A10" activePane="bottomLeft" state="frozen"/>
      <selection pane="bottomLeft" activeCell="E17" sqref="E1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6"/>
      <c r="D1" s="76"/>
      <c r="E1" s="76"/>
      <c r="F1" s="76"/>
      <c r="G1" s="76"/>
      <c r="H1" s="76"/>
      <c r="I1" s="76"/>
    </row>
    <row r="2" spans="2:9" ht="75" customHeight="1" thickTop="1" x14ac:dyDescent="0.15">
      <c r="B2" s="71"/>
      <c r="C2" s="176" t="s">
        <v>39</v>
      </c>
      <c r="D2" s="177"/>
      <c r="E2" s="177"/>
      <c r="F2" s="177"/>
      <c r="G2" s="177"/>
      <c r="H2" s="177"/>
      <c r="I2" s="178"/>
    </row>
    <row r="3" spans="2:9" ht="20" customHeight="1" x14ac:dyDescent="0.3">
      <c r="B3" s="71"/>
      <c r="C3" s="54"/>
      <c r="D3" s="55"/>
      <c r="E3" s="55"/>
      <c r="F3" s="56"/>
      <c r="G3" s="18" t="s">
        <v>18</v>
      </c>
      <c r="H3" s="18" t="s">
        <v>19</v>
      </c>
      <c r="I3" s="75"/>
    </row>
    <row r="4" spans="2:9" ht="75" customHeight="1" x14ac:dyDescent="0.65">
      <c r="B4" s="71"/>
      <c r="C4" s="131">
        <f>CalendarYear</f>
        <v>2025</v>
      </c>
      <c r="D4" s="187" t="s">
        <v>20</v>
      </c>
      <c r="E4" s="187"/>
      <c r="F4" s="187"/>
      <c r="G4" s="187"/>
      <c r="H4" s="187"/>
      <c r="I4" s="132"/>
    </row>
    <row r="5" spans="2:9" ht="35" customHeight="1" x14ac:dyDescent="0.15">
      <c r="B5" s="71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2" customFormat="1" ht="25" customHeight="1" x14ac:dyDescent="0.2">
      <c r="B6" s="72"/>
      <c r="C6" s="157">
        <f t="array" ref="C6:I6">DaysAndWeeks+DATE(CalendarYear,6,1)-WEEKDAY(DATE(CalendarYear,6,1),(WeekStart="M")+1)+1</f>
        <v>45809</v>
      </c>
      <c r="D6" s="133">
        <v>45810</v>
      </c>
      <c r="E6" s="133">
        <v>45811</v>
      </c>
      <c r="F6" s="133">
        <v>45812</v>
      </c>
      <c r="G6" s="33">
        <v>45813</v>
      </c>
      <c r="H6" s="33">
        <v>45814</v>
      </c>
      <c r="I6" s="64">
        <v>45815</v>
      </c>
    </row>
    <row r="7" spans="2:9" s="62" customFormat="1" ht="75" customHeight="1" x14ac:dyDescent="0.15">
      <c r="B7" s="73"/>
      <c r="C7" s="161"/>
      <c r="D7" s="118">
        <v>0.625</v>
      </c>
      <c r="E7" s="163"/>
      <c r="F7" s="164"/>
      <c r="H7" s="118"/>
      <c r="I7" s="65"/>
    </row>
    <row r="8" spans="2:9" s="34" customFormat="1" ht="25" customHeight="1" x14ac:dyDescent="0.2">
      <c r="B8" s="74"/>
      <c r="C8" s="36">
        <f t="array" ref="C8:I8">DaysAndWeeks+DATE(CalendarYear,6,1)-WEEKDAY(DATE(CalendarYear,6,1),(WeekStart="M")+1)+8</f>
        <v>45816</v>
      </c>
      <c r="D8" s="33">
        <v>45817</v>
      </c>
      <c r="E8" s="33">
        <v>45818</v>
      </c>
      <c r="F8" s="33">
        <v>45819</v>
      </c>
      <c r="G8" s="33">
        <v>45820</v>
      </c>
      <c r="H8" s="33">
        <v>45821</v>
      </c>
      <c r="I8" s="64">
        <v>45822</v>
      </c>
    </row>
    <row r="9" spans="2:9" s="62" customFormat="1" ht="75" customHeight="1" x14ac:dyDescent="0.15">
      <c r="B9" s="73"/>
      <c r="C9" s="118"/>
      <c r="D9" s="118"/>
      <c r="E9" s="118">
        <v>0.625</v>
      </c>
      <c r="F9" s="126"/>
      <c r="H9" s="118"/>
      <c r="I9" s="65"/>
    </row>
    <row r="10" spans="2:9" s="34" customFormat="1" ht="25" customHeight="1" x14ac:dyDescent="0.2">
      <c r="B10" s="74"/>
      <c r="C10" s="36">
        <f t="array" ref="C10:I10">DaysAndWeeks+DATE(CalendarYear,6,1)-WEEKDAY(DATE(CalendarYear,6,1),(WeekStart="M")+1)+15</f>
        <v>45823</v>
      </c>
      <c r="D10" s="33">
        <v>45824</v>
      </c>
      <c r="E10" s="33">
        <v>45825</v>
      </c>
      <c r="F10" s="33">
        <v>45826</v>
      </c>
      <c r="G10" s="33">
        <v>45827</v>
      </c>
      <c r="H10" s="33">
        <v>45828</v>
      </c>
      <c r="I10" s="64">
        <v>45829</v>
      </c>
    </row>
    <row r="11" spans="2:9" s="62" customFormat="1" ht="75" customHeight="1" x14ac:dyDescent="0.15">
      <c r="B11" s="73"/>
      <c r="C11" s="118"/>
      <c r="D11" s="118">
        <v>0.625</v>
      </c>
      <c r="E11" s="123"/>
      <c r="F11" s="126"/>
      <c r="H11" s="118"/>
      <c r="I11" s="65"/>
    </row>
    <row r="12" spans="2:9" s="34" customFormat="1" ht="25" customHeight="1" x14ac:dyDescent="0.2">
      <c r="B12" s="74"/>
      <c r="C12" s="36">
        <f t="array" ref="C12:I12">DaysAndWeeks+DATE(CalendarYear,6,1)-WEEKDAY(DATE(CalendarYear,6,1),(WeekStart="M")+1)+22</f>
        <v>45830</v>
      </c>
      <c r="D12" s="33">
        <v>45831</v>
      </c>
      <c r="E12" s="33">
        <v>45832</v>
      </c>
      <c r="F12" s="33">
        <v>45833</v>
      </c>
      <c r="G12" s="33">
        <v>45834</v>
      </c>
      <c r="H12" s="33">
        <v>45835</v>
      </c>
      <c r="I12" s="64">
        <v>45836</v>
      </c>
    </row>
    <row r="13" spans="2:9" s="62" customFormat="1" ht="75" customHeight="1" x14ac:dyDescent="0.15">
      <c r="B13" s="73"/>
      <c r="C13" s="118"/>
      <c r="D13" s="118"/>
      <c r="E13" s="118">
        <v>0.625</v>
      </c>
      <c r="F13" s="126"/>
      <c r="H13" s="118"/>
      <c r="I13" s="65"/>
    </row>
    <row r="14" spans="2:9" s="34" customFormat="1" ht="25" customHeight="1" x14ac:dyDescent="0.2">
      <c r="B14" s="74"/>
      <c r="C14" s="36">
        <f t="array" ref="C14:I14">DaysAndWeeks+DATE(CalendarYear,6,1)-WEEKDAY(DATE(CalendarYear,6,1),(WeekStart="M")+1)+29</f>
        <v>45837</v>
      </c>
      <c r="D14" s="33">
        <v>45838</v>
      </c>
      <c r="E14" s="35">
        <v>45839</v>
      </c>
      <c r="F14" s="35">
        <v>45840</v>
      </c>
      <c r="G14" s="35">
        <v>45841</v>
      </c>
      <c r="H14" s="35">
        <v>45842</v>
      </c>
      <c r="I14" s="66">
        <v>45843</v>
      </c>
    </row>
    <row r="15" spans="2:9" s="62" customFormat="1" ht="75" customHeight="1" x14ac:dyDescent="0.15">
      <c r="B15" s="73"/>
      <c r="C15" s="118"/>
      <c r="D15" s="118">
        <v>0.625</v>
      </c>
      <c r="E15" s="124"/>
      <c r="F15" s="143"/>
      <c r="G15" s="160"/>
      <c r="H15" s="158"/>
      <c r="I15" s="67"/>
    </row>
    <row r="16" spans="2:9" s="32" customFormat="1" ht="25" customHeight="1" x14ac:dyDescent="0.2">
      <c r="B16" s="72"/>
      <c r="C16" s="41">
        <f t="array" ref="C16:I16">DaysAndWeeks+DATE(CalendarYear,6,1)-WEEKDAY(DATE(CalendarYear,6,1),(WeekStart="M")+1)+36</f>
        <v>45844</v>
      </c>
      <c r="D16" s="35">
        <v>45845</v>
      </c>
      <c r="E16" s="35">
        <v>45846</v>
      </c>
      <c r="F16" s="35">
        <v>45847</v>
      </c>
      <c r="G16" s="35">
        <v>45848</v>
      </c>
      <c r="H16" s="35">
        <v>45849</v>
      </c>
      <c r="I16" s="66">
        <v>45850</v>
      </c>
    </row>
    <row r="17" spans="2:9" s="32" customFormat="1" ht="75" customHeight="1" x14ac:dyDescent="0.2">
      <c r="B17" s="72"/>
      <c r="C17" s="68"/>
      <c r="D17" s="158"/>
      <c r="E17" s="158">
        <v>0.625</v>
      </c>
      <c r="F17" s="59"/>
      <c r="G17" s="59"/>
      <c r="H17" s="158"/>
      <c r="I17" s="69"/>
    </row>
    <row r="18" spans="2:9" ht="125" customHeight="1" thickBot="1" x14ac:dyDescent="0.2">
      <c r="B18" s="71"/>
      <c r="C18" s="184" t="s">
        <v>5</v>
      </c>
      <c r="D18" s="185"/>
      <c r="E18" s="185"/>
      <c r="F18" s="185"/>
      <c r="G18" s="185"/>
      <c r="H18" s="185"/>
      <c r="I18" s="18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7:C18">
    <cfRule type="expression" dxfId="20" priority="1">
      <formula>AND(DAY(C17)&gt;=1,DAY(C17)&lt;=15)</formula>
    </cfRule>
  </conditionalFormatting>
  <conditionalFormatting sqref="C6:H6">
    <cfRule type="expression" dxfId="19" priority="3">
      <formula>DAY(C6)&gt;8</formula>
    </cfRule>
  </conditionalFormatting>
  <conditionalFormatting sqref="C14:I14 E15:F15 H15:I15 C16:I16 F17:I17">
    <cfRule type="expression" dxfId="18" priority="2">
      <formula>AND(DAY(C14)&gt;=1,DAY(C14)&lt;=15)</formula>
    </cfRule>
  </conditionalFormatting>
  <hyperlinks>
    <hyperlink ref="H3" location="JULY!A1" tooltip="Navigation link to the next month" display="JULY -&gt;" xr:uid="{00000000-0004-0000-0500-000000000000}"/>
    <hyperlink ref="G3" location="MAY!A1" tooltip="Navigation link to the previous month" display="&lt;- MAY" xr:uid="{00000000-0004-0000-05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CFAA49"/>
    <pageSetUpPr fitToPage="1"/>
  </sheetPr>
  <dimension ref="B1:I21"/>
  <sheetViews>
    <sheetView showGridLines="0" zoomScaleNormal="100" workbookViewId="0">
      <pane ySplit="5" topLeftCell="A10" activePane="bottomLeft" state="frozen"/>
      <selection pane="bottomLeft" activeCell="E17" sqref="E1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6"/>
      <c r="D1" s="76"/>
      <c r="E1" s="76"/>
      <c r="F1" s="76"/>
      <c r="G1" s="76"/>
      <c r="H1" s="76"/>
      <c r="I1" s="76"/>
    </row>
    <row r="2" spans="2:9" ht="75" customHeight="1" thickTop="1" x14ac:dyDescent="0.15">
      <c r="B2" s="71"/>
      <c r="C2" s="176" t="s">
        <v>39</v>
      </c>
      <c r="D2" s="177"/>
      <c r="E2" s="177"/>
      <c r="F2" s="177"/>
      <c r="G2" s="177"/>
      <c r="H2" s="177"/>
      <c r="I2" s="178"/>
    </row>
    <row r="3" spans="2:9" ht="20" customHeight="1" x14ac:dyDescent="0.3">
      <c r="B3" s="71"/>
      <c r="C3" s="54"/>
      <c r="D3" s="55"/>
      <c r="E3" s="55"/>
      <c r="F3" s="56"/>
      <c r="G3" s="18" t="s">
        <v>21</v>
      </c>
      <c r="H3" s="18" t="s">
        <v>22</v>
      </c>
      <c r="I3" s="75"/>
    </row>
    <row r="4" spans="2:9" ht="75" customHeight="1" x14ac:dyDescent="0.65">
      <c r="B4" s="71"/>
      <c r="C4" s="131">
        <f>CalendarYear</f>
        <v>2025</v>
      </c>
      <c r="D4" s="183" t="s">
        <v>23</v>
      </c>
      <c r="E4" s="183"/>
      <c r="F4" s="183"/>
      <c r="G4" s="183"/>
      <c r="H4" s="183"/>
      <c r="I4" s="132"/>
    </row>
    <row r="5" spans="2:9" ht="35" customHeight="1" x14ac:dyDescent="0.15">
      <c r="B5" s="71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4" customFormat="1" ht="25" customHeight="1" x14ac:dyDescent="0.2">
      <c r="B6" s="74"/>
      <c r="C6" s="41">
        <f t="array" ref="C6:I6">DaysAndWeeks+DATE(CalendarYear,7,1)-WEEKDAY(DATE(CalendarYear,7,1),(WeekStart="M")+1)+1</f>
        <v>45837</v>
      </c>
      <c r="D6" s="35">
        <v>45838</v>
      </c>
      <c r="E6" s="133">
        <v>45839</v>
      </c>
      <c r="F6" s="167">
        <v>45840</v>
      </c>
      <c r="G6" s="133">
        <v>45841</v>
      </c>
      <c r="H6" s="133">
        <v>45842</v>
      </c>
      <c r="I6" s="64">
        <v>45843</v>
      </c>
    </row>
    <row r="7" spans="2:9" s="51" customFormat="1" ht="75" customHeight="1" x14ac:dyDescent="0.15">
      <c r="B7" s="79"/>
      <c r="C7" s="53"/>
      <c r="D7" s="158">
        <v>0.625</v>
      </c>
      <c r="E7" s="149"/>
      <c r="F7" s="165"/>
      <c r="G7" s="166"/>
      <c r="H7" s="118"/>
      <c r="I7" s="80"/>
    </row>
    <row r="8" spans="2:9" s="34" customFormat="1" ht="25" customHeight="1" x14ac:dyDescent="0.2">
      <c r="B8" s="74"/>
      <c r="C8" s="36">
        <f t="array" ref="C8:I8">DaysAndWeeks+DATE(CalendarYear,7,1)-WEEKDAY(DATE(CalendarYear,7,1),(WeekStart="M")+1)+8</f>
        <v>45844</v>
      </c>
      <c r="D8" s="33">
        <v>45845</v>
      </c>
      <c r="E8" s="33">
        <v>45846</v>
      </c>
      <c r="F8" s="33">
        <v>45847</v>
      </c>
      <c r="G8" s="33">
        <v>45848</v>
      </c>
      <c r="H8" s="33">
        <v>45849</v>
      </c>
      <c r="I8" s="64">
        <v>45850</v>
      </c>
    </row>
    <row r="9" spans="2:9" s="51" customFormat="1" ht="75" customHeight="1" x14ac:dyDescent="0.15">
      <c r="B9" s="79"/>
      <c r="C9" s="118"/>
      <c r="D9" s="118"/>
      <c r="E9" s="118">
        <v>0.625</v>
      </c>
      <c r="F9" s="125"/>
      <c r="G9" s="118"/>
      <c r="H9" s="118"/>
      <c r="I9" s="80"/>
    </row>
    <row r="10" spans="2:9" s="34" customFormat="1" ht="25" customHeight="1" x14ac:dyDescent="0.2">
      <c r="B10" s="74"/>
      <c r="C10" s="36">
        <f t="array" ref="C10:I10">DaysAndWeeks+DATE(CalendarYear,7,1)-WEEKDAY(DATE(CalendarYear,7,1),(WeekStart="M")+1)+15</f>
        <v>45851</v>
      </c>
      <c r="D10" s="33">
        <v>45852</v>
      </c>
      <c r="E10" s="33">
        <v>45853</v>
      </c>
      <c r="F10" s="33">
        <v>45854</v>
      </c>
      <c r="G10" s="33">
        <v>45855</v>
      </c>
      <c r="H10" s="33">
        <v>45856</v>
      </c>
      <c r="I10" s="64">
        <v>45857</v>
      </c>
    </row>
    <row r="11" spans="2:9" s="51" customFormat="1" ht="75" customHeight="1" x14ac:dyDescent="0.15">
      <c r="B11" s="79"/>
      <c r="C11" s="118"/>
      <c r="D11" s="118">
        <v>0.625</v>
      </c>
      <c r="E11" s="122"/>
      <c r="F11" s="125"/>
      <c r="G11" s="118"/>
      <c r="H11" s="118"/>
      <c r="I11" s="80"/>
    </row>
    <row r="12" spans="2:9" s="34" customFormat="1" ht="25" customHeight="1" x14ac:dyDescent="0.2">
      <c r="B12" s="74"/>
      <c r="C12" s="36">
        <f t="array" ref="C12:I12">DaysAndWeeks+DATE(CalendarYear,7,1)-WEEKDAY(DATE(CalendarYear,7,1),(WeekStart="M")+1)+22</f>
        <v>45858</v>
      </c>
      <c r="D12" s="33">
        <v>45859</v>
      </c>
      <c r="E12" s="33">
        <v>45860</v>
      </c>
      <c r="F12" s="33">
        <v>45861</v>
      </c>
      <c r="G12" s="33">
        <v>45862</v>
      </c>
      <c r="H12" s="33">
        <v>45863</v>
      </c>
      <c r="I12" s="64">
        <v>45864</v>
      </c>
    </row>
    <row r="13" spans="2:9" s="51" customFormat="1" ht="75" customHeight="1" x14ac:dyDescent="0.15">
      <c r="B13" s="79"/>
      <c r="C13" s="118"/>
      <c r="D13" s="118"/>
      <c r="E13" s="118">
        <v>0.625</v>
      </c>
      <c r="F13" s="125"/>
      <c r="G13" s="118"/>
      <c r="H13" s="118"/>
      <c r="I13" s="80"/>
    </row>
    <row r="14" spans="2:9" s="32" customFormat="1" ht="25" customHeight="1" x14ac:dyDescent="0.2">
      <c r="B14" s="72"/>
      <c r="C14" s="36">
        <f t="array" ref="C14:I14">DaysAndWeeks+DATE(CalendarYear,7,1)-WEEKDAY(DATE(CalendarYear,7,1),(WeekStart="M")+1)+29</f>
        <v>45865</v>
      </c>
      <c r="D14" s="33">
        <v>45866</v>
      </c>
      <c r="E14" s="33">
        <v>45867</v>
      </c>
      <c r="F14" s="33">
        <v>45868</v>
      </c>
      <c r="G14" s="33">
        <v>45869</v>
      </c>
      <c r="H14" s="35">
        <v>45870</v>
      </c>
      <c r="I14" s="66">
        <v>45871</v>
      </c>
    </row>
    <row r="15" spans="2:9" s="51" customFormat="1" ht="75" customHeight="1" x14ac:dyDescent="0.15">
      <c r="B15" s="79"/>
      <c r="C15" s="118"/>
      <c r="D15" s="118">
        <v>0.625</v>
      </c>
      <c r="E15" s="122"/>
      <c r="F15" s="125"/>
      <c r="G15" s="118"/>
      <c r="H15" s="158"/>
      <c r="I15" s="168"/>
    </row>
    <row r="16" spans="2:9" s="34" customFormat="1" ht="25" customHeight="1" x14ac:dyDescent="0.2">
      <c r="B16" s="74"/>
      <c r="C16" s="41">
        <f t="array" ref="C16:I16">DaysAndWeeks+DATE(CalendarYear,7,1)-WEEKDAY(DATE(CalendarYear,7,1),(WeekStart="M")+1)+36</f>
        <v>45872</v>
      </c>
      <c r="D16" s="35">
        <v>45873</v>
      </c>
      <c r="E16" s="35">
        <v>45874</v>
      </c>
      <c r="F16" s="35">
        <v>45875</v>
      </c>
      <c r="G16" s="35">
        <v>45876</v>
      </c>
      <c r="H16" s="35">
        <v>45877</v>
      </c>
      <c r="I16" s="66">
        <v>45878</v>
      </c>
    </row>
    <row r="17" spans="2:9" s="51" customFormat="1" ht="75" customHeight="1" x14ac:dyDescent="0.15">
      <c r="B17" s="79"/>
      <c r="C17" s="158"/>
      <c r="D17" s="158"/>
      <c r="E17" s="158">
        <v>0.625</v>
      </c>
      <c r="F17" s="52"/>
      <c r="G17" s="52"/>
      <c r="H17" s="158"/>
      <c r="I17" s="86"/>
    </row>
    <row r="18" spans="2:9" ht="125" customHeight="1" thickBot="1" x14ac:dyDescent="0.2">
      <c r="B18" s="71"/>
      <c r="C18" s="179" t="s">
        <v>5</v>
      </c>
      <c r="D18" s="180"/>
      <c r="E18" s="180"/>
      <c r="F18" s="180"/>
      <c r="G18" s="180"/>
      <c r="H18" s="180"/>
      <c r="I18" s="18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17" priority="1">
      <formula>AND(DAY(C18)&gt;=1,DAY(C18)&lt;=15)</formula>
    </cfRule>
  </conditionalFormatting>
  <conditionalFormatting sqref="C6:H6">
    <cfRule type="expression" dxfId="16" priority="3">
      <formula>DAY(C6)&gt;8</formula>
    </cfRule>
  </conditionalFormatting>
  <conditionalFormatting sqref="C14:I14 E15:F15 I15 C16:I16 F17:G17 I17">
    <cfRule type="expression" dxfId="15" priority="2">
      <formula>AND(DAY(C14)&gt;=1,DAY(C14)&lt;=15)</formula>
    </cfRule>
  </conditionalFormatting>
  <hyperlinks>
    <hyperlink ref="H3" location="AUGUST!A1" tooltip="Navigation link to the next month" display="JULY -&gt;" xr:uid="{00000000-0004-0000-0600-000000000000}"/>
    <hyperlink ref="G3" location="JUNE!A1" tooltip="Navigation link to the previous month" display="&lt;- MAY" xr:uid="{00000000-0004-0000-06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6E8390"/>
    <pageSetUpPr fitToPage="1"/>
  </sheetPr>
  <dimension ref="B1:I21"/>
  <sheetViews>
    <sheetView showGridLines="0" zoomScaleNormal="100" workbookViewId="0">
      <pane ySplit="5" topLeftCell="A9" activePane="bottomLeft" state="frozen"/>
      <selection pane="bottomLeft" activeCell="H7" sqref="H7"/>
    </sheetView>
  </sheetViews>
  <sheetFormatPr baseColWidth="10" defaultColWidth="8.625" defaultRowHeight="17" x14ac:dyDescent="0.15"/>
  <cols>
    <col min="1" max="2" width="2.625" style="32" customWidth="1"/>
    <col min="3" max="9" width="24.375" style="32" customWidth="1"/>
    <col min="10" max="16384" width="8.625" style="32"/>
  </cols>
  <sheetData>
    <row r="1" spans="2:9" ht="15" customHeight="1" thickBot="1" x14ac:dyDescent="0.2"/>
    <row r="2" spans="2:9" ht="75" customHeight="1" thickTop="1" x14ac:dyDescent="0.15">
      <c r="B2" s="72"/>
      <c r="C2" s="176" t="s">
        <v>39</v>
      </c>
      <c r="D2" s="177"/>
      <c r="E2" s="177"/>
      <c r="F2" s="177"/>
      <c r="G2" s="177"/>
      <c r="H2" s="177"/>
      <c r="I2" s="178"/>
    </row>
    <row r="3" spans="2:9" ht="20" customHeight="1" x14ac:dyDescent="0.2">
      <c r="B3" s="72"/>
      <c r="C3" s="94"/>
      <c r="D3" s="95"/>
      <c r="E3" s="95"/>
      <c r="F3" s="96"/>
      <c r="G3" s="46" t="s">
        <v>24</v>
      </c>
      <c r="H3" s="46" t="s">
        <v>25</v>
      </c>
      <c r="I3" s="101"/>
    </row>
    <row r="4" spans="2:9" ht="75" customHeight="1" x14ac:dyDescent="0.65">
      <c r="B4" s="72"/>
      <c r="C4" s="131">
        <f>CalendarYear</f>
        <v>2025</v>
      </c>
      <c r="D4" s="183" t="s">
        <v>26</v>
      </c>
      <c r="E4" s="183"/>
      <c r="F4" s="183"/>
      <c r="G4" s="183"/>
      <c r="H4" s="183"/>
      <c r="I4" s="132"/>
    </row>
    <row r="5" spans="2:9" ht="35" customHeight="1" x14ac:dyDescent="0.15">
      <c r="B5" s="72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97" customFormat="1" ht="25" customHeight="1" x14ac:dyDescent="0.2">
      <c r="B6" s="99"/>
      <c r="C6" s="98">
        <f t="array" ref="C6:I6">DaysAndWeeks+DATE(CalendarYear,8,1)-WEEKDAY(DATE(CalendarYear,8,1),(WeekStart="M")+1)+1</f>
        <v>45865</v>
      </c>
      <c r="D6" s="98">
        <v>45866</v>
      </c>
      <c r="E6" s="27">
        <v>45867</v>
      </c>
      <c r="F6" s="27">
        <v>45868</v>
      </c>
      <c r="G6" s="27">
        <v>45869</v>
      </c>
      <c r="H6" s="58">
        <v>45870</v>
      </c>
      <c r="I6" s="100">
        <v>45871</v>
      </c>
    </row>
    <row r="7" spans="2:9" s="62" customFormat="1" ht="75" customHeight="1" x14ac:dyDescent="0.15">
      <c r="B7" s="73"/>
      <c r="C7" s="128"/>
      <c r="D7" s="158">
        <v>0.625</v>
      </c>
      <c r="E7" s="124"/>
      <c r="F7" s="143"/>
      <c r="G7" s="158"/>
      <c r="H7" s="118"/>
      <c r="I7" s="65"/>
    </row>
    <row r="8" spans="2:9" ht="25" customHeight="1" x14ac:dyDescent="0.2">
      <c r="B8" s="72"/>
      <c r="C8" s="36">
        <f t="array" ref="C8:I8">DaysAndWeeks+DATE(CalendarYear,8,1)-WEEKDAY(DATE(CalendarYear,8,1),(WeekStart="M")+1)+8</f>
        <v>45872</v>
      </c>
      <c r="D8" s="105">
        <v>45873</v>
      </c>
      <c r="E8" s="33">
        <v>45874</v>
      </c>
      <c r="F8" s="33">
        <v>45875</v>
      </c>
      <c r="G8" s="33">
        <v>45876</v>
      </c>
      <c r="H8" s="33">
        <v>45877</v>
      </c>
      <c r="I8" s="64">
        <v>45878</v>
      </c>
    </row>
    <row r="9" spans="2:9" s="62" customFormat="1" ht="75" customHeight="1" x14ac:dyDescent="0.15">
      <c r="B9" s="73"/>
      <c r="C9" s="118"/>
      <c r="D9" s="118"/>
      <c r="E9" s="118">
        <v>0.625</v>
      </c>
      <c r="F9" s="126"/>
      <c r="G9" s="118"/>
      <c r="H9" s="118"/>
      <c r="I9" s="65"/>
    </row>
    <row r="10" spans="2:9" ht="25" customHeight="1" x14ac:dyDescent="0.2">
      <c r="B10" s="72"/>
      <c r="C10" s="36">
        <f t="array" ref="C10:I10">DaysAndWeeks+DATE(CalendarYear,8,1)-WEEKDAY(DATE(CalendarYear,8,1),(WeekStart="M")+1)+15</f>
        <v>45879</v>
      </c>
      <c r="D10" s="105">
        <v>45880</v>
      </c>
      <c r="E10" s="33">
        <v>45881</v>
      </c>
      <c r="F10" s="33">
        <v>45882</v>
      </c>
      <c r="G10" s="33">
        <v>45883</v>
      </c>
      <c r="H10" s="33">
        <v>45884</v>
      </c>
      <c r="I10" s="64">
        <v>45885</v>
      </c>
    </row>
    <row r="11" spans="2:9" s="62" customFormat="1" ht="75" customHeight="1" x14ac:dyDescent="0.15">
      <c r="B11" s="73"/>
      <c r="C11" s="118"/>
      <c r="D11" s="118">
        <v>0.625</v>
      </c>
      <c r="E11" s="123"/>
      <c r="F11" s="126"/>
      <c r="G11" s="118"/>
      <c r="H11" s="118"/>
      <c r="I11" s="65"/>
    </row>
    <row r="12" spans="2:9" ht="25" customHeight="1" x14ac:dyDescent="0.2">
      <c r="B12" s="72"/>
      <c r="C12" s="36">
        <f t="array" ref="C12:I12">DaysAndWeeks+DATE(CalendarYear,8,1)-WEEKDAY(DATE(CalendarYear,8,1),(WeekStart="M")+1)+22</f>
        <v>45886</v>
      </c>
      <c r="D12" s="105">
        <v>45887</v>
      </c>
      <c r="E12" s="33">
        <v>45888</v>
      </c>
      <c r="F12" s="33">
        <v>45889</v>
      </c>
      <c r="G12" s="33">
        <v>45890</v>
      </c>
      <c r="H12" s="33">
        <v>45891</v>
      </c>
      <c r="I12" s="64">
        <v>45892</v>
      </c>
    </row>
    <row r="13" spans="2:9" s="62" customFormat="1" ht="75" customHeight="1" x14ac:dyDescent="0.15">
      <c r="B13" s="73"/>
      <c r="C13" s="118"/>
      <c r="D13" s="118"/>
      <c r="E13" s="118">
        <v>0.625</v>
      </c>
      <c r="F13" s="126"/>
      <c r="G13" s="118"/>
      <c r="H13" s="118"/>
      <c r="I13" s="65"/>
    </row>
    <row r="14" spans="2:9" ht="25" customHeight="1" x14ac:dyDescent="0.2">
      <c r="B14" s="72"/>
      <c r="C14" s="36">
        <f t="array" ref="C14:I14">DaysAndWeeks+DATE(CalendarYear,8,1)-WEEKDAY(DATE(CalendarYear,8,1),(WeekStart="M")+1)+29</f>
        <v>45893</v>
      </c>
      <c r="D14" s="33">
        <v>45894</v>
      </c>
      <c r="E14" s="33">
        <v>45895</v>
      </c>
      <c r="F14" s="33">
        <v>45896</v>
      </c>
      <c r="G14" s="105">
        <v>45897</v>
      </c>
      <c r="H14" s="133">
        <v>45898</v>
      </c>
      <c r="I14" s="154">
        <v>45899</v>
      </c>
    </row>
    <row r="15" spans="2:9" s="62" customFormat="1" ht="75" customHeight="1" x14ac:dyDescent="0.15">
      <c r="B15" s="73"/>
      <c r="C15" s="118"/>
      <c r="D15" s="118">
        <v>0.625</v>
      </c>
      <c r="E15" s="123"/>
      <c r="F15" s="57"/>
      <c r="G15" s="118"/>
      <c r="H15" s="118"/>
      <c r="I15" s="169"/>
    </row>
    <row r="16" spans="2:9" ht="25" customHeight="1" x14ac:dyDescent="0.2">
      <c r="B16" s="72"/>
      <c r="C16" s="157">
        <f t="array" ref="C16:I16">DaysAndWeeks+DATE(CalendarYear,8,1)-WEEKDAY(DATE(CalendarYear,8,1),(WeekStart="M")+1)+36</f>
        <v>45900</v>
      </c>
      <c r="D16" s="35">
        <v>45901</v>
      </c>
      <c r="E16" s="35">
        <v>45902</v>
      </c>
      <c r="F16" s="35">
        <v>45903</v>
      </c>
      <c r="G16" s="35">
        <v>45904</v>
      </c>
      <c r="H16" s="35">
        <v>45905</v>
      </c>
      <c r="I16" s="66">
        <v>45906</v>
      </c>
    </row>
    <row r="17" spans="2:9" s="62" customFormat="1" ht="75" customHeight="1" x14ac:dyDescent="0.15">
      <c r="B17" s="73"/>
      <c r="C17" s="161"/>
      <c r="D17" s="158"/>
      <c r="E17" s="158">
        <v>0.625</v>
      </c>
      <c r="F17" s="61"/>
      <c r="G17" s="61"/>
      <c r="H17" s="158"/>
      <c r="I17" s="67"/>
    </row>
    <row r="18" spans="2:9" s="1" customFormat="1" ht="125" customHeight="1" thickBot="1" x14ac:dyDescent="0.2">
      <c r="B18" s="71"/>
      <c r="C18" s="179" t="s">
        <v>5</v>
      </c>
      <c r="D18" s="180"/>
      <c r="E18" s="180"/>
      <c r="F18" s="180"/>
      <c r="G18" s="180"/>
      <c r="H18" s="180"/>
      <c r="I18" s="181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7:C18">
    <cfRule type="expression" dxfId="14" priority="1">
      <formula>AND(DAY(C17)&gt;=1,DAY(C17)&lt;=15)</formula>
    </cfRule>
  </conditionalFormatting>
  <conditionalFormatting sqref="C6:H6">
    <cfRule type="expression" dxfId="13" priority="3">
      <formula>DAY(C6)&gt;8</formula>
    </cfRule>
  </conditionalFormatting>
  <conditionalFormatting sqref="C14:I14 E15:F15 I15 C16:I16 F17:G17 I17">
    <cfRule type="expression" dxfId="12" priority="2">
      <formula>AND(DAY(C14)&gt;=1,DAY(C14)&lt;=15)</formula>
    </cfRule>
  </conditionalFormatting>
  <hyperlinks>
    <hyperlink ref="H3" location="SEPTEMBER!A1" tooltip="Navigation link to the next month" display="JULY -&gt;" xr:uid="{00000000-0004-0000-0700-000000000000}"/>
    <hyperlink ref="G3" location="JULY!A1" tooltip="Navigation link to the previous month" display="&lt;- MAY" xr:uid="{00000000-0004-0000-07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172743"/>
    <pageSetUpPr fitToPage="1"/>
  </sheetPr>
  <dimension ref="B1:I21"/>
  <sheetViews>
    <sheetView showGridLines="0" zoomScaleNormal="100" workbookViewId="0">
      <pane ySplit="5" topLeftCell="A9" activePane="bottomLeft" state="frozen"/>
      <selection pane="bottomLeft" activeCell="H7" sqref="H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6"/>
      <c r="D1" s="76"/>
      <c r="E1" s="76"/>
      <c r="F1" s="76"/>
      <c r="G1" s="76"/>
      <c r="H1" s="76"/>
      <c r="I1" s="76"/>
    </row>
    <row r="2" spans="2:9" ht="75" customHeight="1" thickTop="1" x14ac:dyDescent="0.15">
      <c r="B2" s="71"/>
      <c r="C2" s="176" t="s">
        <v>39</v>
      </c>
      <c r="D2" s="177"/>
      <c r="E2" s="177"/>
      <c r="F2" s="177"/>
      <c r="G2" s="177"/>
      <c r="H2" s="177"/>
      <c r="I2" s="178"/>
    </row>
    <row r="3" spans="2:9" ht="20" customHeight="1" x14ac:dyDescent="0.3">
      <c r="B3" s="71"/>
      <c r="C3" s="54"/>
      <c r="D3" s="55"/>
      <c r="E3" s="55"/>
      <c r="F3" s="56"/>
      <c r="G3" s="18" t="s">
        <v>27</v>
      </c>
      <c r="H3" s="18" t="s">
        <v>28</v>
      </c>
      <c r="I3" s="75"/>
    </row>
    <row r="4" spans="2:9" ht="75" customHeight="1" x14ac:dyDescent="0.65">
      <c r="B4" s="71"/>
      <c r="C4" s="131">
        <f>CalendarYear</f>
        <v>2025</v>
      </c>
      <c r="D4" s="188" t="s">
        <v>29</v>
      </c>
      <c r="E4" s="188"/>
      <c r="F4" s="188"/>
      <c r="G4" s="188"/>
      <c r="H4" s="188"/>
      <c r="I4" s="130"/>
    </row>
    <row r="5" spans="2:9" ht="35" customHeight="1" x14ac:dyDescent="0.15">
      <c r="B5" s="71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4" customFormat="1" ht="25" customHeight="1" x14ac:dyDescent="0.2">
      <c r="B6" s="74"/>
      <c r="C6" s="41">
        <f t="array" ref="C6:I6">DaysAndWeeks+DATE(CalendarYear,9,1)-WEEKDAY(DATE(CalendarYear,9,1),(WeekStart="M")+1)+1</f>
        <v>45900</v>
      </c>
      <c r="D6" s="133">
        <v>45901</v>
      </c>
      <c r="E6" s="133">
        <v>45902</v>
      </c>
      <c r="F6" s="133">
        <v>45903</v>
      </c>
      <c r="G6" s="133">
        <v>45904</v>
      </c>
      <c r="H6" s="33">
        <v>45905</v>
      </c>
      <c r="I6" s="64">
        <v>45906</v>
      </c>
    </row>
    <row r="7" spans="2:9" s="51" customFormat="1" ht="75" customHeight="1" x14ac:dyDescent="0.15">
      <c r="B7" s="79"/>
      <c r="C7" s="53"/>
      <c r="D7" s="118"/>
      <c r="E7" s="118">
        <v>0.625</v>
      </c>
      <c r="F7" s="149"/>
      <c r="G7" s="166"/>
      <c r="H7" s="118"/>
      <c r="I7" s="80"/>
    </row>
    <row r="8" spans="2:9" s="34" customFormat="1" ht="25" customHeight="1" x14ac:dyDescent="0.2">
      <c r="B8" s="74"/>
      <c r="C8" s="36">
        <f t="array" ref="C8:I8">DaysAndWeeks+DATE(CalendarYear,9,1)-WEEKDAY(DATE(CalendarYear,9,1),(WeekStart="M")+1)+8</f>
        <v>45907</v>
      </c>
      <c r="D8" s="33">
        <v>45908</v>
      </c>
      <c r="E8" s="33">
        <v>45909</v>
      </c>
      <c r="F8" s="33">
        <v>45910</v>
      </c>
      <c r="G8" s="33">
        <v>45911</v>
      </c>
      <c r="H8" s="33">
        <v>45912</v>
      </c>
      <c r="I8" s="64">
        <v>45913</v>
      </c>
    </row>
    <row r="9" spans="2:9" s="51" customFormat="1" ht="75" customHeight="1" x14ac:dyDescent="0.15">
      <c r="B9" s="79"/>
      <c r="C9" s="146"/>
      <c r="D9" s="118">
        <v>0.625</v>
      </c>
      <c r="E9" s="122"/>
      <c r="F9" s="122"/>
      <c r="G9" s="118"/>
      <c r="H9" s="118"/>
      <c r="I9" s="80"/>
    </row>
    <row r="10" spans="2:9" s="34" customFormat="1" ht="25" customHeight="1" x14ac:dyDescent="0.2">
      <c r="B10" s="74"/>
      <c r="C10" s="36">
        <f t="array" ref="C10:I10">DaysAndWeeks+DATE(CalendarYear,9,1)-WEEKDAY(DATE(CalendarYear,9,1),(WeekStart="M")+1)+15</f>
        <v>45914</v>
      </c>
      <c r="D10" s="33">
        <v>45915</v>
      </c>
      <c r="E10" s="33">
        <v>45916</v>
      </c>
      <c r="F10" s="33">
        <v>45917</v>
      </c>
      <c r="G10" s="33">
        <v>45918</v>
      </c>
      <c r="H10" s="33">
        <v>45919</v>
      </c>
      <c r="I10" s="64">
        <v>45920</v>
      </c>
    </row>
    <row r="11" spans="2:9" s="51" customFormat="1" ht="75" customHeight="1" x14ac:dyDescent="0.15">
      <c r="B11" s="79"/>
      <c r="C11" s="146"/>
      <c r="D11" s="118"/>
      <c r="E11" s="118">
        <v>0.625</v>
      </c>
      <c r="F11" s="122"/>
      <c r="G11" s="118"/>
      <c r="H11" s="118"/>
      <c r="I11" s="80"/>
    </row>
    <row r="12" spans="2:9" s="34" customFormat="1" ht="25" customHeight="1" x14ac:dyDescent="0.2">
      <c r="B12" s="74"/>
      <c r="C12" s="36">
        <f t="array" ref="C12:I12">DaysAndWeeks+DATE(CalendarYear,9,1)-WEEKDAY(DATE(CalendarYear,9,1),(WeekStart="M")+1)+22</f>
        <v>45921</v>
      </c>
      <c r="D12" s="33">
        <v>45922</v>
      </c>
      <c r="E12" s="33">
        <v>45923</v>
      </c>
      <c r="F12" s="33">
        <v>45924</v>
      </c>
      <c r="G12" s="33">
        <v>45925</v>
      </c>
      <c r="H12" s="33">
        <v>45926</v>
      </c>
      <c r="I12" s="64">
        <v>45927</v>
      </c>
    </row>
    <row r="13" spans="2:9" s="51" customFormat="1" ht="75" customHeight="1" x14ac:dyDescent="0.15">
      <c r="B13" s="79"/>
      <c r="C13" s="146"/>
      <c r="D13" s="118">
        <v>0.625</v>
      </c>
      <c r="E13" s="122"/>
      <c r="F13" s="122"/>
      <c r="G13" s="118"/>
      <c r="H13" s="118"/>
      <c r="I13" s="80"/>
    </row>
    <row r="14" spans="2:9" s="34" customFormat="1" ht="25" customHeight="1" x14ac:dyDescent="0.2">
      <c r="B14" s="74"/>
      <c r="C14" s="36">
        <f t="array" ref="C14:I14">DaysAndWeeks+DATE(CalendarYear,9,1)-WEEKDAY(DATE(CalendarYear,9,1),(WeekStart="M")+1)+29</f>
        <v>45928</v>
      </c>
      <c r="D14" s="33">
        <v>45929</v>
      </c>
      <c r="E14" s="33">
        <v>45930</v>
      </c>
      <c r="F14" s="35">
        <v>45931</v>
      </c>
      <c r="G14" s="35">
        <v>45932</v>
      </c>
      <c r="H14" s="35">
        <v>45933</v>
      </c>
      <c r="I14" s="66">
        <v>45934</v>
      </c>
    </row>
    <row r="15" spans="2:9" s="51" customFormat="1" ht="75" customHeight="1" x14ac:dyDescent="0.15">
      <c r="B15" s="79"/>
      <c r="C15" s="146"/>
      <c r="D15" s="118"/>
      <c r="E15" s="118">
        <v>0.625</v>
      </c>
      <c r="F15" s="121"/>
      <c r="G15" s="158"/>
      <c r="H15" s="158"/>
      <c r="I15" s="86"/>
    </row>
    <row r="16" spans="2:9" s="34" customFormat="1" ht="25" customHeight="1" x14ac:dyDescent="0.2">
      <c r="B16" s="74"/>
      <c r="C16" s="41">
        <f t="array" ref="C16:I16">DaysAndWeeks+DATE(CalendarYear,9,1)-WEEKDAY(DATE(CalendarYear,9,1),(WeekStart="M")+1)+36</f>
        <v>45935</v>
      </c>
      <c r="D16" s="35">
        <v>45936</v>
      </c>
      <c r="E16" s="35">
        <v>45937</v>
      </c>
      <c r="F16" s="35">
        <v>45938</v>
      </c>
      <c r="G16" s="35">
        <v>45939</v>
      </c>
      <c r="H16" s="35">
        <v>45940</v>
      </c>
      <c r="I16" s="66">
        <v>45941</v>
      </c>
    </row>
    <row r="17" spans="2:9" s="51" customFormat="1" ht="75" customHeight="1" x14ac:dyDescent="0.15">
      <c r="B17" s="79"/>
      <c r="C17" s="53"/>
      <c r="D17" s="158">
        <v>0.625</v>
      </c>
      <c r="E17" s="52"/>
      <c r="F17" s="52"/>
      <c r="G17" s="52"/>
      <c r="H17" s="158"/>
      <c r="I17" s="86"/>
    </row>
    <row r="18" spans="2:9" ht="125" customHeight="1" thickBot="1" x14ac:dyDescent="0.2">
      <c r="B18" s="71"/>
      <c r="C18" s="179" t="s">
        <v>5</v>
      </c>
      <c r="D18" s="180"/>
      <c r="E18" s="180"/>
      <c r="F18" s="180"/>
      <c r="G18" s="180"/>
      <c r="H18" s="180"/>
      <c r="I18" s="18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7:C18">
    <cfRule type="expression" dxfId="11" priority="1">
      <formula>AND(DAY(C17)&gt;=1,DAY(C17)&lt;=15)</formula>
    </cfRule>
  </conditionalFormatting>
  <conditionalFormatting sqref="C6:H6">
    <cfRule type="expression" dxfId="10" priority="3">
      <formula>DAY(C6)&gt;8</formula>
    </cfRule>
  </conditionalFormatting>
  <conditionalFormatting sqref="C14:I14 F15 I15 C16:I16 E17:G17 I17">
    <cfRule type="expression" dxfId="9" priority="2">
      <formula>AND(DAY(C14)&gt;=1,DAY(C14)&lt;=15)</formula>
    </cfRule>
  </conditionalFormatting>
  <hyperlinks>
    <hyperlink ref="G3" location="AUGUST!A1" tooltip="Navigation link to the previous month" display="&lt;- MAY" xr:uid="{8DE699E4-6F13-1944-8DEF-CBF6C8E00047}"/>
    <hyperlink ref="H3" location="OCTOBER!A1" tooltip="Navigation link to the next month" display="JULY -&gt;" xr:uid="{00000000-0004-0000-08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8FC6E2"/>
    <pageSetUpPr fitToPage="1"/>
  </sheetPr>
  <dimension ref="B1:I21"/>
  <sheetViews>
    <sheetView showGridLines="0" zoomScaleNormal="100" workbookViewId="0">
      <pane ySplit="5" topLeftCell="A9" activePane="bottomLeft" state="frozen"/>
      <selection pane="bottomLeft" activeCell="D7" sqref="D7"/>
    </sheetView>
  </sheetViews>
  <sheetFormatPr baseColWidth="10" defaultColWidth="8.625" defaultRowHeight="17" x14ac:dyDescent="0.15"/>
  <cols>
    <col min="1" max="2" width="2.625" style="32" customWidth="1"/>
    <col min="3" max="9" width="24.375" style="32" customWidth="1"/>
    <col min="10" max="16384" width="8.625" style="32"/>
  </cols>
  <sheetData>
    <row r="1" spans="2:9" ht="15" customHeight="1" thickBot="1" x14ac:dyDescent="0.2">
      <c r="C1" s="104"/>
      <c r="D1" s="104"/>
      <c r="E1" s="104"/>
      <c r="F1" s="104"/>
      <c r="G1" s="104"/>
      <c r="H1" s="104"/>
      <c r="I1" s="104"/>
    </row>
    <row r="2" spans="2:9" ht="75" customHeight="1" thickTop="1" x14ac:dyDescent="0.15">
      <c r="B2" s="72"/>
      <c r="C2" s="176" t="s">
        <v>39</v>
      </c>
      <c r="D2" s="177"/>
      <c r="E2" s="177"/>
      <c r="F2" s="177"/>
      <c r="G2" s="177"/>
      <c r="H2" s="177"/>
      <c r="I2" s="178"/>
    </row>
    <row r="3" spans="2:9" ht="20" customHeight="1" x14ac:dyDescent="0.2">
      <c r="B3" s="72"/>
      <c r="C3" s="94"/>
      <c r="D3" s="95"/>
      <c r="E3" s="95"/>
      <c r="F3" s="96"/>
      <c r="G3" s="18" t="s">
        <v>30</v>
      </c>
      <c r="H3" s="18" t="s">
        <v>31</v>
      </c>
      <c r="I3" s="101"/>
    </row>
    <row r="4" spans="2:9" ht="75" customHeight="1" x14ac:dyDescent="0.65">
      <c r="B4" s="72"/>
      <c r="C4" s="131">
        <f>CalendarYear</f>
        <v>2025</v>
      </c>
      <c r="D4" s="188" t="s">
        <v>32</v>
      </c>
      <c r="E4" s="188"/>
      <c r="F4" s="188"/>
      <c r="G4" s="188"/>
      <c r="H4" s="188"/>
      <c r="I4" s="130"/>
    </row>
    <row r="5" spans="2:9" ht="35" customHeight="1" x14ac:dyDescent="0.15">
      <c r="B5" s="72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ht="25" customHeight="1" x14ac:dyDescent="0.2">
      <c r="B6" s="72"/>
      <c r="C6" s="41">
        <f t="array" ref="C6:I6">DaysAndWeeks+DATE(CalendarYear,10,1)-WEEKDAY(DATE(CalendarYear,10,1),(WeekStart="M")+1)+1</f>
        <v>45928</v>
      </c>
      <c r="D6" s="35">
        <v>45929</v>
      </c>
      <c r="E6" s="35">
        <v>45930</v>
      </c>
      <c r="F6" s="105">
        <v>45931</v>
      </c>
      <c r="G6" s="105">
        <v>45932</v>
      </c>
      <c r="H6" s="105">
        <v>45933</v>
      </c>
      <c r="I6" s="64">
        <v>45934</v>
      </c>
    </row>
    <row r="7" spans="2:9" s="62" customFormat="1" ht="75" customHeight="1" x14ac:dyDescent="0.15">
      <c r="B7" s="73"/>
      <c r="C7" s="170"/>
      <c r="D7" s="158"/>
      <c r="E7" s="158">
        <v>0.625</v>
      </c>
      <c r="F7" s="57"/>
      <c r="G7" s="118"/>
      <c r="H7" s="118"/>
      <c r="I7" s="65"/>
    </row>
    <row r="8" spans="2:9" ht="25" customHeight="1" x14ac:dyDescent="0.2">
      <c r="B8" s="72"/>
      <c r="C8" s="36">
        <f t="array" ref="C8:I8">DaysAndWeeks+DATE(CalendarYear,10,1)-WEEKDAY(DATE(CalendarYear,10,1),(WeekStart="M")+1)+8</f>
        <v>45935</v>
      </c>
      <c r="D8" s="33">
        <v>45936</v>
      </c>
      <c r="E8" s="33">
        <v>45937</v>
      </c>
      <c r="F8" s="33">
        <v>45938</v>
      </c>
      <c r="G8" s="33">
        <v>45939</v>
      </c>
      <c r="H8" s="33">
        <v>45940</v>
      </c>
      <c r="I8" s="64">
        <v>45941</v>
      </c>
    </row>
    <row r="9" spans="2:9" s="62" customFormat="1" ht="75" customHeight="1" x14ac:dyDescent="0.15">
      <c r="B9" s="73"/>
      <c r="C9" s="146"/>
      <c r="D9" s="118">
        <v>0.625</v>
      </c>
      <c r="E9" s="123"/>
      <c r="F9" s="126"/>
      <c r="G9" s="118"/>
      <c r="H9" s="118"/>
      <c r="I9" s="65"/>
    </row>
    <row r="10" spans="2:9" ht="25" customHeight="1" x14ac:dyDescent="0.2">
      <c r="B10" s="72"/>
      <c r="C10" s="36">
        <f t="array" ref="C10:I10">DaysAndWeeks+DATE(CalendarYear,10,1)-WEEKDAY(DATE(CalendarYear,10,1),(WeekStart="M")+1)+15</f>
        <v>45942</v>
      </c>
      <c r="D10" s="33">
        <v>45943</v>
      </c>
      <c r="E10" s="33">
        <v>45944</v>
      </c>
      <c r="F10" s="33">
        <v>45945</v>
      </c>
      <c r="G10" s="33">
        <v>45946</v>
      </c>
      <c r="H10" s="33">
        <v>45947</v>
      </c>
      <c r="I10" s="64">
        <v>45948</v>
      </c>
    </row>
    <row r="11" spans="2:9" s="62" customFormat="1" ht="75" customHeight="1" x14ac:dyDescent="0.15">
      <c r="B11" s="73"/>
      <c r="C11" s="146"/>
      <c r="D11" s="118"/>
      <c r="E11" s="118">
        <v>0.625</v>
      </c>
      <c r="F11" s="126"/>
      <c r="G11" s="118"/>
      <c r="H11" s="118"/>
      <c r="I11" s="65"/>
    </row>
    <row r="12" spans="2:9" ht="25" customHeight="1" x14ac:dyDescent="0.2">
      <c r="B12" s="72"/>
      <c r="C12" s="36">
        <f t="array" ref="C12:I12">DaysAndWeeks+DATE(CalendarYear,10,1)-WEEKDAY(DATE(CalendarYear,10,1),(WeekStart="M")+1)+22</f>
        <v>45949</v>
      </c>
      <c r="D12" s="33">
        <v>45950</v>
      </c>
      <c r="E12" s="33">
        <v>45951</v>
      </c>
      <c r="F12" s="33">
        <v>45952</v>
      </c>
      <c r="G12" s="33">
        <v>45953</v>
      </c>
      <c r="H12" s="33">
        <v>45954</v>
      </c>
      <c r="I12" s="64">
        <v>45955</v>
      </c>
    </row>
    <row r="13" spans="2:9" s="62" customFormat="1" ht="75" customHeight="1" x14ac:dyDescent="0.15">
      <c r="B13" s="73"/>
      <c r="C13" s="146"/>
      <c r="D13" s="118">
        <v>0.625</v>
      </c>
      <c r="E13" s="123"/>
      <c r="F13" s="126"/>
      <c r="G13" s="118"/>
      <c r="H13" s="118"/>
      <c r="I13" s="65"/>
    </row>
    <row r="14" spans="2:9" ht="25" customHeight="1" x14ac:dyDescent="0.2">
      <c r="B14" s="72"/>
      <c r="C14" s="36">
        <f t="array" ref="C14:I14">DaysAndWeeks+DATE(CalendarYear,10,1)-WEEKDAY(DATE(CalendarYear,10,1),(WeekStart="M")+1)+29</f>
        <v>45956</v>
      </c>
      <c r="D14" s="33">
        <v>45957</v>
      </c>
      <c r="E14" s="33">
        <v>45958</v>
      </c>
      <c r="F14" s="133">
        <v>45959</v>
      </c>
      <c r="G14" s="133">
        <v>45960</v>
      </c>
      <c r="H14" s="133">
        <v>45961</v>
      </c>
      <c r="I14" s="66">
        <v>45962</v>
      </c>
    </row>
    <row r="15" spans="2:9" s="102" customFormat="1" ht="75" customHeight="1" x14ac:dyDescent="0.15">
      <c r="B15" s="103"/>
      <c r="C15" s="146"/>
      <c r="D15" s="118"/>
      <c r="E15" s="118">
        <v>0.625</v>
      </c>
      <c r="F15" s="171"/>
      <c r="G15" s="163"/>
      <c r="H15" s="118"/>
      <c r="I15" s="144"/>
    </row>
    <row r="16" spans="2:9" ht="25" customHeight="1" x14ac:dyDescent="0.2">
      <c r="B16" s="72"/>
      <c r="C16" s="41">
        <f t="array" ref="C16:I16">DaysAndWeeks+DATE(CalendarYear,10,1)-WEEKDAY(DATE(CalendarYear,10,1),(WeekStart="M")+1)+36</f>
        <v>45963</v>
      </c>
      <c r="D16" s="35">
        <v>45964</v>
      </c>
      <c r="E16" s="35">
        <v>45965</v>
      </c>
      <c r="F16" s="35">
        <v>45966</v>
      </c>
      <c r="G16" s="35">
        <v>45967</v>
      </c>
      <c r="H16" s="35">
        <v>45968</v>
      </c>
      <c r="I16" s="35">
        <v>45969</v>
      </c>
    </row>
    <row r="17" spans="2:9" s="62" customFormat="1" ht="75" customHeight="1" x14ac:dyDescent="0.15">
      <c r="B17" s="73"/>
      <c r="C17" s="145"/>
      <c r="D17" s="158">
        <v>0.625</v>
      </c>
      <c r="E17" s="61"/>
      <c r="F17" s="61"/>
      <c r="G17" s="61"/>
      <c r="H17" s="158"/>
      <c r="I17" s="61"/>
    </row>
    <row r="18" spans="2:9" s="1" customFormat="1" ht="125" customHeight="1" thickBot="1" x14ac:dyDescent="0.2">
      <c r="B18" s="71"/>
      <c r="C18" s="179" t="s">
        <v>5</v>
      </c>
      <c r="D18" s="180"/>
      <c r="E18" s="180"/>
      <c r="F18" s="180"/>
      <c r="G18" s="180"/>
      <c r="H18" s="180"/>
      <c r="I18" s="181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7:C18">
    <cfRule type="expression" dxfId="8" priority="1">
      <formula>AND(DAY(C17)&gt;=1,DAY(C17)&lt;=15)</formula>
    </cfRule>
  </conditionalFormatting>
  <conditionalFormatting sqref="C6:H6">
    <cfRule type="expression" dxfId="7" priority="3">
      <formula>DAY(C6)&gt;8</formula>
    </cfRule>
  </conditionalFormatting>
  <conditionalFormatting sqref="C14:I14 F15:G15 I15 C16:I16 E17:G17 I17">
    <cfRule type="expression" dxfId="6" priority="2">
      <formula>AND(DAY(C14)&gt;=1,DAY(C14)&lt;=15)</formula>
    </cfRule>
  </conditionalFormatting>
  <hyperlinks>
    <hyperlink ref="H3" location="NOVEMBER!A1" tooltip="Navigation link to the next month" display="JULY -&gt;" xr:uid="{00000000-0004-0000-0900-000000000000}"/>
    <hyperlink ref="G3" location="SEPTEMBER!A1" tooltip="Navigation link to the previous month" display="&lt;- MAY" xr:uid="{00000000-0004-0000-09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CFAA49"/>
    <pageSetUpPr fitToPage="1"/>
  </sheetPr>
  <dimension ref="B1:I21"/>
  <sheetViews>
    <sheetView showGridLines="0" zoomScaleNormal="100" workbookViewId="0">
      <pane ySplit="5" topLeftCell="A9" activePane="bottomLeft" state="frozen"/>
      <selection pane="bottomLeft" activeCell="D17" sqref="D1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6"/>
      <c r="D1" s="76"/>
      <c r="E1" s="76"/>
      <c r="F1" s="76"/>
      <c r="G1" s="76"/>
      <c r="H1" s="76"/>
      <c r="I1" s="76"/>
    </row>
    <row r="2" spans="2:9" ht="75" customHeight="1" thickTop="1" x14ac:dyDescent="0.15">
      <c r="B2" s="71"/>
      <c r="C2" s="176" t="s">
        <v>39</v>
      </c>
      <c r="D2" s="177"/>
      <c r="E2" s="177"/>
      <c r="F2" s="177"/>
      <c r="G2" s="177"/>
      <c r="H2" s="177"/>
      <c r="I2" s="178"/>
    </row>
    <row r="3" spans="2:9" ht="20" customHeight="1" x14ac:dyDescent="0.3">
      <c r="B3" s="71"/>
      <c r="C3" s="54"/>
      <c r="D3" s="55"/>
      <c r="E3" s="55"/>
      <c r="F3" s="56"/>
      <c r="G3" s="18" t="s">
        <v>33</v>
      </c>
      <c r="H3" s="18" t="s">
        <v>34</v>
      </c>
      <c r="I3" s="75"/>
    </row>
    <row r="4" spans="2:9" ht="75" customHeight="1" x14ac:dyDescent="0.65">
      <c r="B4" s="71"/>
      <c r="C4" s="131">
        <f>CalendarYear</f>
        <v>2025</v>
      </c>
      <c r="D4" s="189" t="s">
        <v>35</v>
      </c>
      <c r="E4" s="189"/>
      <c r="F4" s="189"/>
      <c r="G4" s="189"/>
      <c r="H4" s="189"/>
      <c r="I4" s="130"/>
    </row>
    <row r="5" spans="2:9" ht="35" customHeight="1" x14ac:dyDescent="0.15">
      <c r="B5" s="71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2" customFormat="1" ht="25" customHeight="1" x14ac:dyDescent="0.2">
      <c r="B6" s="72"/>
      <c r="C6" s="41">
        <f t="array" ref="C6:I6">DaysAndWeeks+DATE(CalendarYear,11,1)-WEEKDAY(DATE(CalendarYear,11,1),(WeekStart="M")+1)+1</f>
        <v>45956</v>
      </c>
      <c r="D6" s="35">
        <v>45957</v>
      </c>
      <c r="E6" s="35">
        <v>45958</v>
      </c>
      <c r="F6" s="33">
        <v>45959</v>
      </c>
      <c r="G6" s="33">
        <v>45960</v>
      </c>
      <c r="H6" s="33">
        <v>45961</v>
      </c>
      <c r="I6" s="64">
        <v>45962</v>
      </c>
    </row>
    <row r="7" spans="2:9" s="62" customFormat="1" ht="75" customHeight="1" x14ac:dyDescent="0.15">
      <c r="B7" s="73"/>
      <c r="C7" s="63"/>
      <c r="D7" s="158"/>
      <c r="E7" s="158">
        <v>0.625</v>
      </c>
      <c r="F7" s="126"/>
      <c r="H7" s="118"/>
      <c r="I7" s="65"/>
    </row>
    <row r="8" spans="2:9" s="32" customFormat="1" ht="25" customHeight="1" x14ac:dyDescent="0.2">
      <c r="B8" s="72"/>
      <c r="C8" s="36">
        <f t="array" ref="C8:I8">DaysAndWeeks+DATE(CalendarYear,11,1)-WEEKDAY(DATE(CalendarYear,11,1),(WeekStart="M")+1)+8</f>
        <v>45963</v>
      </c>
      <c r="D8" s="33">
        <v>45964</v>
      </c>
      <c r="E8" s="105">
        <v>45965</v>
      </c>
      <c r="F8" s="33">
        <v>45966</v>
      </c>
      <c r="G8" s="33">
        <v>45967</v>
      </c>
      <c r="H8" s="33">
        <v>45968</v>
      </c>
      <c r="I8" s="64">
        <v>45969</v>
      </c>
    </row>
    <row r="9" spans="2:9" s="62" customFormat="1" ht="75" customHeight="1" x14ac:dyDescent="0.15">
      <c r="B9" s="73"/>
      <c r="D9" s="118">
        <v>0.625</v>
      </c>
      <c r="E9" s="123"/>
      <c r="F9" s="126"/>
      <c r="H9" s="118"/>
      <c r="I9" s="65"/>
    </row>
    <row r="10" spans="2:9" s="32" customFormat="1" ht="25" customHeight="1" x14ac:dyDescent="0.2">
      <c r="B10" s="72"/>
      <c r="C10" s="36">
        <f t="array" ref="C10:I10">DaysAndWeeks+DATE(CalendarYear,11,1)-WEEKDAY(DATE(CalendarYear,11,1),(WeekStart="M")+1)+15</f>
        <v>45970</v>
      </c>
      <c r="D10" s="33">
        <v>45971</v>
      </c>
      <c r="E10" s="105">
        <v>45972</v>
      </c>
      <c r="F10" s="33">
        <v>45973</v>
      </c>
      <c r="G10" s="33">
        <v>45974</v>
      </c>
      <c r="H10" s="33">
        <v>45975</v>
      </c>
      <c r="I10" s="64">
        <v>45976</v>
      </c>
    </row>
    <row r="11" spans="2:9" s="62" customFormat="1" ht="75" customHeight="1" x14ac:dyDescent="0.15">
      <c r="B11" s="73"/>
      <c r="D11" s="146"/>
      <c r="E11" s="118">
        <v>0.625</v>
      </c>
      <c r="F11" s="126"/>
      <c r="H11" s="118"/>
      <c r="I11" s="65"/>
    </row>
    <row r="12" spans="2:9" s="32" customFormat="1" ht="25" customHeight="1" x14ac:dyDescent="0.2">
      <c r="B12" s="72"/>
      <c r="C12" s="36">
        <f t="array" ref="C12:I12">DaysAndWeeks+DATE(CalendarYear,11,1)-WEEKDAY(DATE(CalendarYear,11,1),(WeekStart="M")+1)+22</f>
        <v>45977</v>
      </c>
      <c r="D12" s="33">
        <v>45978</v>
      </c>
      <c r="E12" s="105">
        <v>45979</v>
      </c>
      <c r="F12" s="33">
        <v>45980</v>
      </c>
      <c r="G12" s="33">
        <v>45981</v>
      </c>
      <c r="H12" s="33">
        <v>45982</v>
      </c>
      <c r="I12" s="64">
        <v>45983</v>
      </c>
    </row>
    <row r="13" spans="2:9" s="62" customFormat="1" ht="75" customHeight="1" x14ac:dyDescent="0.15">
      <c r="B13" s="73"/>
      <c r="D13" s="118">
        <v>0.625</v>
      </c>
      <c r="E13" s="123"/>
      <c r="F13" s="126"/>
      <c r="H13" s="118"/>
      <c r="I13" s="65"/>
    </row>
    <row r="14" spans="2:9" s="32" customFormat="1" ht="25" customHeight="1" x14ac:dyDescent="0.2">
      <c r="B14" s="72"/>
      <c r="C14" s="36">
        <f t="array" ref="C14:I14">DaysAndWeeks+DATE(CalendarYear,11,1)-WEEKDAY(DATE(CalendarYear,11,1),(WeekStart="M")+1)+29</f>
        <v>45984</v>
      </c>
      <c r="D14" s="33">
        <v>45985</v>
      </c>
      <c r="E14" s="105">
        <v>45986</v>
      </c>
      <c r="F14" s="33">
        <v>45987</v>
      </c>
      <c r="G14" s="105">
        <v>45988</v>
      </c>
      <c r="H14" s="133">
        <v>45989</v>
      </c>
      <c r="I14" s="154">
        <v>45990</v>
      </c>
    </row>
    <row r="15" spans="2:9" s="62" customFormat="1" ht="75" customHeight="1" x14ac:dyDescent="0.15">
      <c r="B15" s="73"/>
      <c r="D15" s="146"/>
      <c r="E15" s="118">
        <v>0.625</v>
      </c>
      <c r="F15" s="57"/>
      <c r="G15" s="118"/>
      <c r="H15" s="118"/>
      <c r="I15" s="169"/>
    </row>
    <row r="16" spans="2:9" s="32" customFormat="1" ht="25" customHeight="1" x14ac:dyDescent="0.2">
      <c r="B16" s="72"/>
      <c r="C16" s="167">
        <f t="array" ref="C16:I16">DaysAndWeeks+DATE(CalendarYear,11,1)-WEEKDAY(DATE(CalendarYear,11,1),(WeekStart="M")+1)+36</f>
        <v>45991</v>
      </c>
      <c r="D16" s="35">
        <v>45992</v>
      </c>
      <c r="E16" s="35">
        <v>45993</v>
      </c>
      <c r="F16" s="35">
        <v>45994</v>
      </c>
      <c r="G16" s="35">
        <v>45995</v>
      </c>
      <c r="H16" s="35">
        <v>45996</v>
      </c>
      <c r="I16" s="66">
        <v>45997</v>
      </c>
    </row>
    <row r="17" spans="2:9" s="62" customFormat="1" ht="75" customHeight="1" x14ac:dyDescent="0.15">
      <c r="B17" s="73"/>
      <c r="C17" s="172"/>
      <c r="D17" s="158">
        <v>0.625</v>
      </c>
      <c r="E17" s="61"/>
      <c r="F17" s="61"/>
      <c r="G17" s="61"/>
      <c r="H17" s="158"/>
      <c r="I17" s="67"/>
    </row>
    <row r="18" spans="2:9" ht="125" customHeight="1" thickBot="1" x14ac:dyDescent="0.2">
      <c r="B18" s="71"/>
      <c r="C18" s="179" t="s">
        <v>5</v>
      </c>
      <c r="D18" s="180"/>
      <c r="E18" s="180"/>
      <c r="F18" s="180"/>
      <c r="G18" s="180"/>
      <c r="H18" s="180"/>
      <c r="I18" s="18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7:C18">
    <cfRule type="expression" dxfId="5" priority="1">
      <formula>AND(DAY(C17)&gt;=1,DAY(C17)&lt;=15)</formula>
    </cfRule>
  </conditionalFormatting>
  <conditionalFormatting sqref="C6:H6">
    <cfRule type="expression" dxfId="4" priority="3">
      <formula>DAY(C6)&gt;8</formula>
    </cfRule>
  </conditionalFormatting>
  <conditionalFormatting sqref="C14:I14 F15 I15 C16:I16 E17:G17 I17">
    <cfRule type="expression" dxfId="3" priority="2">
      <formula>AND(DAY(C14)&gt;=1,DAY(C14)&lt;=15)</formula>
    </cfRule>
  </conditionalFormatting>
  <hyperlinks>
    <hyperlink ref="H3" location="DECEMBER!A1" tooltip="Navigation link to the next month" display="DECEMBER -&gt;" xr:uid="{00000000-0004-0000-0A00-000000000000}"/>
    <hyperlink ref="G3" location="OCTOBER!A1" tooltip="Navigation link to the previous month" display="&lt;- OCTOBER" xr:uid="{00000000-0004-0000-0A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6E8390"/>
    <pageSetUpPr fitToPage="1"/>
  </sheetPr>
  <dimension ref="B1:I21"/>
  <sheetViews>
    <sheetView showGridLines="0" tabSelected="1" zoomScaleNormal="100" workbookViewId="0">
      <pane ySplit="5" topLeftCell="A8" activePane="bottomLeft" state="frozen"/>
      <selection pane="bottomLeft" activeCell="K13" sqref="K13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6"/>
      <c r="D1" s="76"/>
      <c r="E1" s="76"/>
      <c r="F1" s="76"/>
      <c r="G1" s="76"/>
      <c r="H1" s="76"/>
      <c r="I1" s="76"/>
    </row>
    <row r="2" spans="2:9" ht="75" customHeight="1" thickTop="1" x14ac:dyDescent="0.15">
      <c r="B2" s="71"/>
      <c r="C2" s="176" t="s">
        <v>39</v>
      </c>
      <c r="D2" s="177"/>
      <c r="E2" s="177"/>
      <c r="F2" s="177"/>
      <c r="G2" s="177"/>
      <c r="H2" s="177"/>
      <c r="I2" s="178"/>
    </row>
    <row r="3" spans="2:9" ht="20" customHeight="1" x14ac:dyDescent="0.3">
      <c r="B3" s="71"/>
      <c r="C3" s="54"/>
      <c r="D3" s="55"/>
      <c r="E3" s="55"/>
      <c r="F3" s="56"/>
      <c r="G3" s="18" t="s">
        <v>36</v>
      </c>
      <c r="H3" s="18" t="s">
        <v>37</v>
      </c>
      <c r="I3" s="75"/>
    </row>
    <row r="4" spans="2:9" ht="75" customHeight="1" x14ac:dyDescent="0.65">
      <c r="B4" s="71"/>
      <c r="C4" s="131">
        <f>CalendarYear</f>
        <v>2025</v>
      </c>
      <c r="D4" s="189" t="s">
        <v>38</v>
      </c>
      <c r="E4" s="189"/>
      <c r="F4" s="189"/>
      <c r="G4" s="189"/>
      <c r="H4" s="189"/>
      <c r="I4" s="130"/>
    </row>
    <row r="5" spans="2:9" ht="35" customHeight="1" x14ac:dyDescent="0.15">
      <c r="B5" s="71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2" customFormat="1" ht="25" customHeight="1" x14ac:dyDescent="0.2">
      <c r="B6" s="72"/>
      <c r="C6" s="41">
        <f t="array" ref="C6:I6">DaysAndWeeks+DATE(CalendarYear,12,1)-WEEKDAY(DATE(CalendarYear,12,1),(WeekStart="M")+1)+1</f>
        <v>45991</v>
      </c>
      <c r="D6" s="133">
        <v>45992</v>
      </c>
      <c r="E6" s="133">
        <v>45993</v>
      </c>
      <c r="F6" s="133">
        <v>45994</v>
      </c>
      <c r="G6" s="133">
        <v>45995</v>
      </c>
      <c r="H6" s="33">
        <v>45996</v>
      </c>
      <c r="I6" s="64">
        <v>45997</v>
      </c>
    </row>
    <row r="7" spans="2:9" s="62" customFormat="1" ht="75" customHeight="1" x14ac:dyDescent="0.15">
      <c r="B7" s="73"/>
      <c r="C7" s="63"/>
      <c r="D7" s="118">
        <v>0.625</v>
      </c>
      <c r="E7" s="162"/>
      <c r="F7" s="162"/>
      <c r="G7" s="116"/>
      <c r="H7" s="118"/>
      <c r="I7" s="65"/>
    </row>
    <row r="8" spans="2:9" s="32" customFormat="1" ht="25" customHeight="1" x14ac:dyDescent="0.2">
      <c r="B8" s="72"/>
      <c r="C8" s="36">
        <f t="array" ref="C8:I8">DaysAndWeeks+DATE(CalendarYear,12,1)-WEEKDAY(DATE(CalendarYear,12,1),(WeekStart="M")+1)+8</f>
        <v>45998</v>
      </c>
      <c r="D8" s="33">
        <v>45999</v>
      </c>
      <c r="E8" s="36">
        <v>46000</v>
      </c>
      <c r="F8" s="33">
        <v>46001</v>
      </c>
      <c r="G8" s="33">
        <v>46002</v>
      </c>
      <c r="H8" s="33">
        <v>46003</v>
      </c>
      <c r="I8" s="64">
        <v>46004</v>
      </c>
    </row>
    <row r="9" spans="2:9" s="62" customFormat="1" ht="75" customHeight="1" x14ac:dyDescent="0.15">
      <c r="B9" s="73"/>
      <c r="C9" s="146"/>
      <c r="D9" s="118"/>
      <c r="E9" s="118">
        <v>0.625</v>
      </c>
      <c r="F9" s="126"/>
      <c r="G9" s="118"/>
      <c r="H9" s="118"/>
      <c r="I9" s="65"/>
    </row>
    <row r="10" spans="2:9" s="32" customFormat="1" ht="25" customHeight="1" x14ac:dyDescent="0.2">
      <c r="B10" s="72"/>
      <c r="C10" s="36">
        <f t="array" ref="C10:I10">DaysAndWeeks+DATE(CalendarYear,12,1)-WEEKDAY(DATE(CalendarYear,12,1),(WeekStart="M")+1)+15</f>
        <v>46005</v>
      </c>
      <c r="D10" s="33">
        <v>46006</v>
      </c>
      <c r="E10" s="33">
        <v>46007</v>
      </c>
      <c r="F10" s="33">
        <v>46008</v>
      </c>
      <c r="G10" s="33">
        <v>46009</v>
      </c>
      <c r="H10" s="33">
        <v>46010</v>
      </c>
      <c r="I10" s="64">
        <v>46011</v>
      </c>
    </row>
    <row r="11" spans="2:9" s="62" customFormat="1" ht="75" customHeight="1" x14ac:dyDescent="0.15">
      <c r="B11" s="73"/>
      <c r="C11" s="146"/>
      <c r="D11" s="118">
        <v>0.625</v>
      </c>
      <c r="E11" s="123"/>
      <c r="F11" s="126"/>
      <c r="G11" s="118"/>
      <c r="H11" s="118"/>
      <c r="I11" s="65"/>
    </row>
    <row r="12" spans="2:9" s="32" customFormat="1" ht="25" customHeight="1" x14ac:dyDescent="0.2">
      <c r="B12" s="72"/>
      <c r="C12" s="36">
        <f t="array" ref="C12:I12">DaysAndWeeks+DATE(CalendarYear,12,1)-WEEKDAY(DATE(CalendarYear,12,1),(WeekStart="M")+1)+22</f>
        <v>46012</v>
      </c>
      <c r="D12" s="33">
        <v>46013</v>
      </c>
      <c r="E12" s="33">
        <v>46014</v>
      </c>
      <c r="F12" s="33">
        <v>46015</v>
      </c>
      <c r="G12" s="33">
        <v>46016</v>
      </c>
      <c r="H12" s="33">
        <v>46017</v>
      </c>
      <c r="I12" s="64">
        <v>46018</v>
      </c>
    </row>
    <row r="13" spans="2:9" s="62" customFormat="1" ht="75" customHeight="1" x14ac:dyDescent="0.15">
      <c r="B13" s="73"/>
      <c r="C13" s="146"/>
      <c r="D13" s="118"/>
      <c r="E13" s="118">
        <v>0.625</v>
      </c>
      <c r="F13" s="126"/>
      <c r="G13" s="118"/>
      <c r="H13" s="118"/>
      <c r="I13" s="65"/>
    </row>
    <row r="14" spans="2:9" s="32" customFormat="1" ht="25" customHeight="1" x14ac:dyDescent="0.2">
      <c r="B14" s="72"/>
      <c r="C14" s="36">
        <f t="array" ref="C14:I14">DaysAndWeeks+DATE(CalendarYear,12,1)-WEEKDAY(DATE(CalendarYear,12,1),(WeekStart="M")+1)+29</f>
        <v>46019</v>
      </c>
      <c r="D14" s="33">
        <v>46020</v>
      </c>
      <c r="E14" s="33">
        <v>46021</v>
      </c>
      <c r="F14" s="33">
        <v>46022</v>
      </c>
      <c r="G14" s="35">
        <v>46023</v>
      </c>
      <c r="H14" s="35">
        <v>46024</v>
      </c>
      <c r="I14" s="66">
        <v>46025</v>
      </c>
    </row>
    <row r="15" spans="2:9" s="62" customFormat="1" ht="75" customHeight="1" x14ac:dyDescent="0.15">
      <c r="B15" s="73"/>
      <c r="C15" s="146"/>
      <c r="D15" s="118">
        <v>0.625</v>
      </c>
      <c r="E15" s="123"/>
      <c r="F15" s="126"/>
      <c r="G15" s="158"/>
      <c r="H15" s="158"/>
      <c r="I15" s="67"/>
    </row>
    <row r="16" spans="2:9" s="32" customFormat="1" ht="25" customHeight="1" x14ac:dyDescent="0.2">
      <c r="B16" s="72"/>
      <c r="C16" s="41">
        <f t="array" ref="C16:I16">DaysAndWeeks+DATE(CalendarYear,12,1)-WEEKDAY(DATE(CalendarYear,12,1),(WeekStart="M")+1)+36</f>
        <v>46026</v>
      </c>
      <c r="D16" s="35">
        <v>46027</v>
      </c>
      <c r="E16" s="60">
        <v>46028</v>
      </c>
      <c r="F16" s="35">
        <v>46029</v>
      </c>
      <c r="G16" s="35">
        <v>46030</v>
      </c>
      <c r="H16" s="60">
        <v>46031</v>
      </c>
      <c r="I16" s="66">
        <v>46032</v>
      </c>
    </row>
    <row r="17" spans="2:9" s="62" customFormat="1" ht="75" customHeight="1" x14ac:dyDescent="0.15">
      <c r="B17" s="73"/>
      <c r="C17" s="170"/>
      <c r="D17" s="158"/>
      <c r="E17" s="158">
        <v>0.625</v>
      </c>
      <c r="F17" s="61"/>
      <c r="G17" s="61"/>
      <c r="H17" s="158"/>
      <c r="I17" s="67"/>
    </row>
    <row r="18" spans="2:9" ht="125" customHeight="1" thickBot="1" x14ac:dyDescent="0.2">
      <c r="B18" s="71"/>
      <c r="C18" s="179" t="s">
        <v>5</v>
      </c>
      <c r="D18" s="180"/>
      <c r="E18" s="180"/>
      <c r="F18" s="180"/>
      <c r="G18" s="180"/>
      <c r="H18" s="180"/>
      <c r="I18" s="18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2" priority="1">
      <formula>AND(DAY(C18)&gt;=1,DAY(C18)&lt;=15)</formula>
    </cfRule>
  </conditionalFormatting>
  <conditionalFormatting sqref="C6:H6">
    <cfRule type="expression" dxfId="1" priority="3">
      <formula>DAY(C6)&gt;8</formula>
    </cfRule>
  </conditionalFormatting>
  <conditionalFormatting sqref="C14:I14 E15:F15 I15 C16:I16 F17:G17 I17">
    <cfRule type="expression" dxfId="0" priority="2">
      <formula>AND(DAY(C14)&gt;=1,DAY(C14)&lt;=15)</formula>
    </cfRule>
  </conditionalFormatting>
  <hyperlinks>
    <hyperlink ref="G3" location="NOVEMBER!A1" tooltip="Navigation link to the previous month" display="&lt;- NOVEMBER" xr:uid="{00000000-0004-0000-0B00-000000000000}"/>
    <hyperlink ref="H3" location="JANUARY!A1" tooltip="Navigation link back to January" display="JANUARY -&gt;" xr:uid="{00000000-0004-0000-0B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96a5e1-f937-4986-abb4-c031ec480b26" xsi:nil="true"/>
    <lcf76f155ced4ddcb4097134ff3c332f xmlns="6088389d-f9a4-418b-a8d8-f0ed3f71e6c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AF7E8E9E6F343A759C45522CD9A83" ma:contentTypeVersion="15" ma:contentTypeDescription="Create a new document." ma:contentTypeScope="" ma:versionID="36f6a8b3d186de29e4e67a1a58c7a78f">
  <xsd:schema xmlns:xsd="http://www.w3.org/2001/XMLSchema" xmlns:xs="http://www.w3.org/2001/XMLSchema" xmlns:p="http://schemas.microsoft.com/office/2006/metadata/properties" xmlns:ns2="6088389d-f9a4-418b-a8d8-f0ed3f71e6c8" xmlns:ns3="2f96a5e1-f937-4986-abb4-c031ec480b26" targetNamespace="http://schemas.microsoft.com/office/2006/metadata/properties" ma:root="true" ma:fieldsID="168d9fd93b50897fb7fd6a2fa349d4e4" ns2:_="" ns3:_="">
    <xsd:import namespace="6088389d-f9a4-418b-a8d8-f0ed3f71e6c8"/>
    <xsd:import namespace="2f96a5e1-f937-4986-abb4-c031ec480b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8389d-f9a4-418b-a8d8-f0ed3f71e6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b970f53-6d7c-482d-a391-807fc8ea1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6a5e1-f937-4986-abb4-c031ec480b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616444-4ad6-4df3-8c5e-a07c72489a7f}" ma:internalName="TaxCatchAll" ma:showField="CatchAllData" ma:web="2f96a5e1-f937-4986-abb4-c031ec480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B29662-14CD-45D1-BA66-8FAC675A14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54C7F9-FE0D-4D11-BD2E-35CDFCA06F89}">
  <ds:schemaRefs>
    <ds:schemaRef ds:uri="http://purl.org/dc/dcmitype/"/>
    <ds:schemaRef ds:uri="2f96a5e1-f937-4986-abb4-c031ec480b26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088389d-f9a4-418b-a8d8-f0ed3f71e6c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6937504-F1EA-46A5-B9BF-E1DC518AC5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88389d-f9a4-418b-a8d8-f0ed3f71e6c8"/>
    <ds:schemaRef ds:uri="2f96a5e1-f937-4986-abb4-c031ec480b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TM10000062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Key</dc:creator>
  <cp:keywords/>
  <dc:description/>
  <cp:lastModifiedBy>Anthony Colón</cp:lastModifiedBy>
  <cp:revision/>
  <dcterms:created xsi:type="dcterms:W3CDTF">2016-11-11T22:25:27Z</dcterms:created>
  <dcterms:modified xsi:type="dcterms:W3CDTF">2025-03-03T18:28:55Z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0x010100850AF7E8E9E6F343A759C45522CD9A83</vt:lpwstr>
  </property>
  <property fmtid="{D5CDD505-2E9C-101B-9397-08002B2CF9AE}" pid="3" name="MediaServiceImageTags">
    <vt:lpwstr/>
  </property>
</Properties>
</file>